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0.xml" ContentType="application/vnd.openxmlformats-officedocument.drawing+xml"/>
  <Override PartName="/xl/chartsheets/sheet1.xml" ContentType="application/vnd.openxmlformats-officedocument.spreadsheetml.chartsheet+xml"/>
  <Override PartName="/xl/worksheets/sheet17.xml" ContentType="application/vnd.openxmlformats-officedocument.spreadsheetml.workshee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charts/chart3.xml" ContentType="application/vnd.openxmlformats-officedocument.drawingml.chart+xml"/>
  <Override PartName="/xl/drawings/drawing5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5" windowWidth="19035" windowHeight="12015" activeTab="4"/>
  </bookViews>
  <sheets>
    <sheet name="База" sheetId="1" r:id="rId1"/>
    <sheet name="Средена" sheetId="4" r:id="rId2"/>
    <sheet name="Sheet2" sheetId="5" r:id="rId3"/>
    <sheet name="Chart2" sheetId="9" r:id="rId4"/>
    <sheet name="Табела" sheetId="6" r:id="rId5"/>
    <sheet name="Sheet1" sheetId="7" r:id="rId6"/>
    <sheet name="чејбишев" sheetId="10" r:id="rId7"/>
    <sheet name="Calmar Ratio -  lirika Global" sheetId="11" r:id="rId8"/>
    <sheet name="Ilirika Southeast Europe" sheetId="12" r:id="rId9"/>
    <sheet name="Innovo Status Akcii" sheetId="13" r:id="rId10"/>
    <sheet name="KB Voluntary Pension Fund" sheetId="14" r:id="rId11"/>
    <sheet name="KB Mandatory Pension Fund" sheetId="15" r:id="rId12"/>
    <sheet name="Sheet3" sheetId="16" r:id="rId13"/>
    <sheet name="KB Publicum" sheetId="17" r:id="rId14"/>
    <sheet name="KD BRIC" sheetId="18" r:id="rId15"/>
    <sheet name="KD NOVA EU" sheetId="19" r:id="rId16"/>
    <sheet name="Penzija +" sheetId="20" r:id="rId17"/>
    <sheet name="NPF" sheetId="21" r:id="rId18"/>
  </sheets>
  <definedNames>
    <definedName name="_xlnm._FilterDatabase" localSheetId="1" hidden="1">Средена!$A$1:$C$501</definedName>
    <definedName name="_xlnm._FilterDatabase" localSheetId="4" hidden="1">Табела!$R$69:$R$104</definedName>
  </definedNames>
  <calcPr calcId="125725"/>
</workbook>
</file>

<file path=xl/calcChain.xml><?xml version="1.0" encoding="utf-8"?>
<calcChain xmlns="http://schemas.openxmlformats.org/spreadsheetml/2006/main">
  <c r="C42" i="21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J6"/>
  <c r="F6"/>
  <c r="F7" s="1"/>
  <c r="D6"/>
  <c r="D7" s="1"/>
  <c r="J5"/>
  <c r="C42" i="20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J6"/>
  <c r="F6"/>
  <c r="F7" s="1"/>
  <c r="D6"/>
  <c r="D7" s="1"/>
  <c r="J5"/>
  <c r="C42" i="19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J6"/>
  <c r="F6"/>
  <c r="F7" s="1"/>
  <c r="D6"/>
  <c r="D7" s="1"/>
  <c r="J5"/>
  <c r="C42" i="18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J6"/>
  <c r="F6"/>
  <c r="F7" s="1"/>
  <c r="D6"/>
  <c r="D7" s="1"/>
  <c r="J5"/>
  <c r="C42" i="17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J6"/>
  <c r="F6"/>
  <c r="F7" s="1"/>
  <c r="D6"/>
  <c r="D7" s="1"/>
  <c r="J5"/>
  <c r="C42" i="15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J6"/>
  <c r="F6"/>
  <c r="F7" s="1"/>
  <c r="D6"/>
  <c r="D7" s="1"/>
  <c r="J5"/>
  <c r="C42" i="14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J6"/>
  <c r="F6"/>
  <c r="F7" s="1"/>
  <c r="D6"/>
  <c r="D7" s="1"/>
  <c r="J5"/>
  <c r="C42" i="13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J6"/>
  <c r="F6"/>
  <c r="F7" s="1"/>
  <c r="D6"/>
  <c r="D7" s="1"/>
  <c r="J5"/>
  <c r="C42" i="1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J6"/>
  <c r="F6"/>
  <c r="F7" s="1"/>
  <c r="D6"/>
  <c r="D7" s="1"/>
  <c r="J5"/>
  <c r="C42" i="11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J6"/>
  <c r="F6"/>
  <c r="F7" s="1"/>
  <c r="D6"/>
  <c r="D7" s="1"/>
  <c r="J5"/>
  <c r="J7" i="21" l="1"/>
  <c r="J8" s="1"/>
  <c r="E7"/>
  <c r="D8"/>
  <c r="G7"/>
  <c r="F8"/>
  <c r="J7" i="20"/>
  <c r="J8" s="1"/>
  <c r="E7"/>
  <c r="D8"/>
  <c r="G7"/>
  <c r="F8"/>
  <c r="J7" i="19"/>
  <c r="J8" s="1"/>
  <c r="E7"/>
  <c r="D8"/>
  <c r="G7"/>
  <c r="F8"/>
  <c r="J7" i="18"/>
  <c r="J8" s="1"/>
  <c r="E7"/>
  <c r="D8"/>
  <c r="G7"/>
  <c r="F8"/>
  <c r="J7" i="17"/>
  <c r="J8" s="1"/>
  <c r="E7"/>
  <c r="D8"/>
  <c r="G7"/>
  <c r="F8"/>
  <c r="J7" i="15"/>
  <c r="J8" s="1"/>
  <c r="J7" i="14"/>
  <c r="J8" s="1"/>
  <c r="E7" i="15"/>
  <c r="D8"/>
  <c r="G7"/>
  <c r="F8"/>
  <c r="E7" i="14"/>
  <c r="D8"/>
  <c r="G7"/>
  <c r="F8"/>
  <c r="J7" i="13"/>
  <c r="J8" s="1"/>
  <c r="E7"/>
  <c r="D8"/>
  <c r="G7"/>
  <c r="F8"/>
  <c r="J7" i="12"/>
  <c r="J8" s="1"/>
  <c r="E7"/>
  <c r="D8"/>
  <c r="G7"/>
  <c r="F8"/>
  <c r="J7" i="11"/>
  <c r="J8" s="1"/>
  <c r="E7"/>
  <c r="D8"/>
  <c r="G7"/>
  <c r="F8"/>
  <c r="G8" i="21" l="1"/>
  <c r="F9"/>
  <c r="E8"/>
  <c r="D9"/>
  <c r="G8" i="20"/>
  <c r="F9"/>
  <c r="E8"/>
  <c r="D9"/>
  <c r="G8" i="19"/>
  <c r="F9"/>
  <c r="E8"/>
  <c r="D9"/>
  <c r="G8" i="18"/>
  <c r="F9"/>
  <c r="E8"/>
  <c r="D9"/>
  <c r="G8" i="17"/>
  <c r="F9"/>
  <c r="E8"/>
  <c r="D9"/>
  <c r="G8" i="15"/>
  <c r="F9"/>
  <c r="E8"/>
  <c r="D9"/>
  <c r="G8" i="14"/>
  <c r="F9"/>
  <c r="E8"/>
  <c r="D9"/>
  <c r="G8" i="13"/>
  <c r="F9"/>
  <c r="E8"/>
  <c r="D9"/>
  <c r="G8" i="12"/>
  <c r="F9"/>
  <c r="E8"/>
  <c r="D9"/>
  <c r="G8" i="11"/>
  <c r="F9"/>
  <c r="E8"/>
  <c r="D9"/>
  <c r="E9" i="21" l="1"/>
  <c r="D10"/>
  <c r="G9"/>
  <c r="F10"/>
  <c r="E9" i="20"/>
  <c r="D10"/>
  <c r="G9"/>
  <c r="F10"/>
  <c r="E9" i="19"/>
  <c r="D10"/>
  <c r="G9"/>
  <c r="F10"/>
  <c r="E9" i="18"/>
  <c r="D10"/>
  <c r="G9"/>
  <c r="F10"/>
  <c r="E9" i="17"/>
  <c r="D10"/>
  <c r="G9"/>
  <c r="F10"/>
  <c r="E9" i="15"/>
  <c r="D10"/>
  <c r="G9"/>
  <c r="F10"/>
  <c r="E9" i="14"/>
  <c r="D10"/>
  <c r="G9"/>
  <c r="F10"/>
  <c r="E9" i="13"/>
  <c r="D10"/>
  <c r="G9"/>
  <c r="F10"/>
  <c r="E9" i="12"/>
  <c r="D10"/>
  <c r="G9"/>
  <c r="F10"/>
  <c r="E9" i="11"/>
  <c r="D10"/>
  <c r="G9"/>
  <c r="F10"/>
  <c r="E10" i="21" l="1"/>
  <c r="D11"/>
  <c r="G10"/>
  <c r="F11"/>
  <c r="G10" i="20"/>
  <c r="F11"/>
  <c r="E10"/>
  <c r="D11"/>
  <c r="G10" i="19"/>
  <c r="F11"/>
  <c r="E10"/>
  <c r="D11"/>
  <c r="G10" i="18"/>
  <c r="F11"/>
  <c r="E10"/>
  <c r="D11"/>
  <c r="G10" i="17"/>
  <c r="F11"/>
  <c r="E10"/>
  <c r="D11"/>
  <c r="G10" i="15"/>
  <c r="F11"/>
  <c r="E10"/>
  <c r="D11"/>
  <c r="G10" i="14"/>
  <c r="F11"/>
  <c r="E10"/>
  <c r="D11"/>
  <c r="G10" i="13"/>
  <c r="F11"/>
  <c r="E10"/>
  <c r="D11"/>
  <c r="G10" i="12"/>
  <c r="F11"/>
  <c r="E10"/>
  <c r="D11"/>
  <c r="G10" i="11"/>
  <c r="F11"/>
  <c r="E10"/>
  <c r="D11"/>
  <c r="G11" i="21" l="1"/>
  <c r="F12"/>
  <c r="E11"/>
  <c r="D12"/>
  <c r="E11" i="20"/>
  <c r="D12"/>
  <c r="G11"/>
  <c r="F12"/>
  <c r="G11" i="19"/>
  <c r="F12"/>
  <c r="E11"/>
  <c r="D12"/>
  <c r="E11" i="18"/>
  <c r="D12"/>
  <c r="G11"/>
  <c r="F12"/>
  <c r="E11" i="17"/>
  <c r="D12"/>
  <c r="G11"/>
  <c r="F12"/>
  <c r="E11" i="15"/>
  <c r="D12"/>
  <c r="G11"/>
  <c r="F12"/>
  <c r="G11" i="14"/>
  <c r="F12"/>
  <c r="E11"/>
  <c r="D12"/>
  <c r="E11" i="13"/>
  <c r="D12"/>
  <c r="G11"/>
  <c r="F12"/>
  <c r="E11" i="12"/>
  <c r="D12"/>
  <c r="G11"/>
  <c r="F12"/>
  <c r="E11" i="11"/>
  <c r="D12"/>
  <c r="G11"/>
  <c r="F12"/>
  <c r="E12" i="21" l="1"/>
  <c r="D13"/>
  <c r="G12"/>
  <c r="F13"/>
  <c r="E12" i="20"/>
  <c r="D13"/>
  <c r="G12"/>
  <c r="F13"/>
  <c r="E12" i="19"/>
  <c r="D13"/>
  <c r="G12"/>
  <c r="F13"/>
  <c r="G12" i="18"/>
  <c r="F13"/>
  <c r="E12"/>
  <c r="D13"/>
  <c r="G12" i="17"/>
  <c r="F13"/>
  <c r="E12"/>
  <c r="D13"/>
  <c r="G12" i="15"/>
  <c r="F13"/>
  <c r="E12"/>
  <c r="D13"/>
  <c r="E12" i="14"/>
  <c r="D13"/>
  <c r="G12"/>
  <c r="F13"/>
  <c r="E12" i="13"/>
  <c r="D13"/>
  <c r="G12"/>
  <c r="F13"/>
  <c r="G12" i="12"/>
  <c r="F13"/>
  <c r="E12"/>
  <c r="D13"/>
  <c r="G12" i="11"/>
  <c r="F13"/>
  <c r="E12"/>
  <c r="D13"/>
  <c r="F14" i="21" l="1"/>
  <c r="G13"/>
  <c r="D14"/>
  <c r="E13"/>
  <c r="F14" i="20"/>
  <c r="G13"/>
  <c r="D14"/>
  <c r="E13"/>
  <c r="F14" i="19"/>
  <c r="G13"/>
  <c r="D14"/>
  <c r="E13"/>
  <c r="D14" i="18"/>
  <c r="E13"/>
  <c r="F14"/>
  <c r="G13"/>
  <c r="D14" i="17"/>
  <c r="E13"/>
  <c r="F14"/>
  <c r="G13"/>
  <c r="D14" i="15"/>
  <c r="E13"/>
  <c r="F14"/>
  <c r="G13"/>
  <c r="F14" i="14"/>
  <c r="G13"/>
  <c r="D14"/>
  <c r="E13"/>
  <c r="F14" i="13"/>
  <c r="G13"/>
  <c r="D14"/>
  <c r="E13"/>
  <c r="D14" i="12"/>
  <c r="E13"/>
  <c r="F14"/>
  <c r="G13"/>
  <c r="D14" i="11"/>
  <c r="E13"/>
  <c r="F14"/>
  <c r="G13"/>
  <c r="D15" i="21" l="1"/>
  <c r="E14"/>
  <c r="F15"/>
  <c r="G14"/>
  <c r="F15" i="20"/>
  <c r="G14"/>
  <c r="D15"/>
  <c r="E14"/>
  <c r="D15" i="19"/>
  <c r="E14"/>
  <c r="F15"/>
  <c r="G14"/>
  <c r="F15" i="18"/>
  <c r="G14"/>
  <c r="D15"/>
  <c r="E14"/>
  <c r="F15" i="17"/>
  <c r="G14"/>
  <c r="D15"/>
  <c r="E14"/>
  <c r="F15" i="15"/>
  <c r="G14"/>
  <c r="D15"/>
  <c r="E14"/>
  <c r="D15" i="14"/>
  <c r="E14"/>
  <c r="F15"/>
  <c r="G14"/>
  <c r="D15" i="13"/>
  <c r="E14"/>
  <c r="F15"/>
  <c r="G14"/>
  <c r="F15" i="12"/>
  <c r="G14"/>
  <c r="D15"/>
  <c r="E14"/>
  <c r="F15" i="11"/>
  <c r="G14"/>
  <c r="D15"/>
  <c r="E14"/>
  <c r="F16" i="21" l="1"/>
  <c r="G15"/>
  <c r="D16"/>
  <c r="E15"/>
  <c r="F16" i="20"/>
  <c r="G15"/>
  <c r="D16"/>
  <c r="E15"/>
  <c r="F16" i="19"/>
  <c r="G15"/>
  <c r="D16"/>
  <c r="E15"/>
  <c r="D16" i="18"/>
  <c r="E15"/>
  <c r="F16"/>
  <c r="G15"/>
  <c r="D16" i="17"/>
  <c r="E15"/>
  <c r="F16"/>
  <c r="G15"/>
  <c r="D16" i="15"/>
  <c r="E15"/>
  <c r="F16"/>
  <c r="G15"/>
  <c r="F16" i="14"/>
  <c r="G15"/>
  <c r="D16"/>
  <c r="E15"/>
  <c r="F16" i="13"/>
  <c r="G15"/>
  <c r="D16"/>
  <c r="E15"/>
  <c r="D16" i="12"/>
  <c r="E15"/>
  <c r="F16"/>
  <c r="G15"/>
  <c r="D16" i="11"/>
  <c r="E15"/>
  <c r="F16"/>
  <c r="G15"/>
  <c r="D17" i="21" l="1"/>
  <c r="E16"/>
  <c r="F17"/>
  <c r="G16"/>
  <c r="D17" i="20"/>
  <c r="E16"/>
  <c r="F17"/>
  <c r="G16"/>
  <c r="D17" i="19"/>
  <c r="E16"/>
  <c r="F17"/>
  <c r="G16"/>
  <c r="F17" i="18"/>
  <c r="G16"/>
  <c r="D17"/>
  <c r="E16"/>
  <c r="F17" i="17"/>
  <c r="G16"/>
  <c r="D17"/>
  <c r="E16"/>
  <c r="F17" i="15"/>
  <c r="G16"/>
  <c r="D17"/>
  <c r="E16"/>
  <c r="D17" i="14"/>
  <c r="E16"/>
  <c r="F17"/>
  <c r="G16"/>
  <c r="D17" i="13"/>
  <c r="E16"/>
  <c r="F17"/>
  <c r="G16"/>
  <c r="F17" i="12"/>
  <c r="G16"/>
  <c r="D17"/>
  <c r="E16"/>
  <c r="F17" i="11"/>
  <c r="G16"/>
  <c r="D17"/>
  <c r="E16"/>
  <c r="F18" i="21" l="1"/>
  <c r="G17"/>
  <c r="D18"/>
  <c r="E17"/>
  <c r="F18" i="20"/>
  <c r="G17"/>
  <c r="D18"/>
  <c r="E17"/>
  <c r="F18" i="19"/>
  <c r="G17"/>
  <c r="D18"/>
  <c r="E17"/>
  <c r="D18" i="18"/>
  <c r="E17"/>
  <c r="F18"/>
  <c r="G17"/>
  <c r="D18" i="17"/>
  <c r="E17"/>
  <c r="F18"/>
  <c r="G17"/>
  <c r="D18" i="15"/>
  <c r="E17"/>
  <c r="F18"/>
  <c r="G17"/>
  <c r="F18" i="14"/>
  <c r="G17"/>
  <c r="D18"/>
  <c r="E17"/>
  <c r="F18" i="13"/>
  <c r="G17"/>
  <c r="D18"/>
  <c r="E17"/>
  <c r="D18" i="12"/>
  <c r="E17"/>
  <c r="F18"/>
  <c r="G17"/>
  <c r="D18" i="11"/>
  <c r="E17"/>
  <c r="F18"/>
  <c r="G17"/>
  <c r="D19" i="21" l="1"/>
  <c r="E18"/>
  <c r="F19"/>
  <c r="G18"/>
  <c r="D19" i="20"/>
  <c r="E18"/>
  <c r="F19"/>
  <c r="G18"/>
  <c r="D19" i="19"/>
  <c r="E18"/>
  <c r="F19"/>
  <c r="G18"/>
  <c r="F19" i="18"/>
  <c r="G18"/>
  <c r="D19"/>
  <c r="E18"/>
  <c r="F19" i="17"/>
  <c r="G18"/>
  <c r="D19"/>
  <c r="E18"/>
  <c r="F19" i="15"/>
  <c r="G18"/>
  <c r="D19"/>
  <c r="E18"/>
  <c r="D19" i="14"/>
  <c r="E18"/>
  <c r="F19"/>
  <c r="G18"/>
  <c r="D19" i="13"/>
  <c r="E18"/>
  <c r="F19"/>
  <c r="G18"/>
  <c r="F19" i="12"/>
  <c r="G18"/>
  <c r="D19"/>
  <c r="E18"/>
  <c r="F19" i="11"/>
  <c r="G18"/>
  <c r="D19"/>
  <c r="E18"/>
  <c r="F20" i="21" l="1"/>
  <c r="G19"/>
  <c r="D20"/>
  <c r="E19"/>
  <c r="F20" i="20"/>
  <c r="G19"/>
  <c r="D20"/>
  <c r="E19"/>
  <c r="F20" i="19"/>
  <c r="G19"/>
  <c r="D20"/>
  <c r="E19"/>
  <c r="D20" i="18"/>
  <c r="E19"/>
  <c r="F20"/>
  <c r="G19"/>
  <c r="D20" i="17"/>
  <c r="E19"/>
  <c r="F20"/>
  <c r="G19"/>
  <c r="D20" i="15"/>
  <c r="E19"/>
  <c r="F20"/>
  <c r="G19"/>
  <c r="F20" i="14"/>
  <c r="G19"/>
  <c r="D20"/>
  <c r="E19"/>
  <c r="F20" i="13"/>
  <c r="G19"/>
  <c r="D20"/>
  <c r="E19"/>
  <c r="D20" i="12"/>
  <c r="E19"/>
  <c r="F20"/>
  <c r="G19"/>
  <c r="D20" i="11"/>
  <c r="E19"/>
  <c r="F20"/>
  <c r="G19"/>
  <c r="D21" i="21" l="1"/>
  <c r="E20"/>
  <c r="F21"/>
  <c r="G20"/>
  <c r="D21" i="20"/>
  <c r="E20"/>
  <c r="F21"/>
  <c r="G20"/>
  <c r="D21" i="19"/>
  <c r="E20"/>
  <c r="F21"/>
  <c r="G20"/>
  <c r="F21" i="18"/>
  <c r="G20"/>
  <c r="D21"/>
  <c r="E20"/>
  <c r="F21" i="17"/>
  <c r="G20"/>
  <c r="D21"/>
  <c r="E20"/>
  <c r="F21" i="15"/>
  <c r="G20"/>
  <c r="D21"/>
  <c r="E20"/>
  <c r="D21" i="14"/>
  <c r="E20"/>
  <c r="F21"/>
  <c r="G20"/>
  <c r="D21" i="13"/>
  <c r="E20"/>
  <c r="F21"/>
  <c r="G20"/>
  <c r="F21" i="12"/>
  <c r="G20"/>
  <c r="D21"/>
  <c r="E20"/>
  <c r="F21" i="11"/>
  <c r="G20"/>
  <c r="D21"/>
  <c r="E20"/>
  <c r="F22" i="21" l="1"/>
  <c r="G21"/>
  <c r="D22"/>
  <c r="E21"/>
  <c r="F22" i="20"/>
  <c r="G21"/>
  <c r="D22"/>
  <c r="E21"/>
  <c r="F22" i="19"/>
  <c r="G21"/>
  <c r="D22"/>
  <c r="E21"/>
  <c r="D22" i="18"/>
  <c r="E21"/>
  <c r="F22"/>
  <c r="G21"/>
  <c r="D22" i="17"/>
  <c r="E21"/>
  <c r="F22"/>
  <c r="G21"/>
  <c r="D22" i="15"/>
  <c r="E21"/>
  <c r="F22"/>
  <c r="G21"/>
  <c r="F22" i="14"/>
  <c r="G21"/>
  <c r="D22"/>
  <c r="E21"/>
  <c r="F22" i="13"/>
  <c r="G21"/>
  <c r="D22"/>
  <c r="E21"/>
  <c r="D22" i="12"/>
  <c r="E21"/>
  <c r="F22"/>
  <c r="G21"/>
  <c r="D22" i="11"/>
  <c r="E21"/>
  <c r="F22"/>
  <c r="G21"/>
  <c r="D23" i="21" l="1"/>
  <c r="E22"/>
  <c r="F23"/>
  <c r="G22"/>
  <c r="D23" i="20"/>
  <c r="E22"/>
  <c r="F23"/>
  <c r="G22"/>
  <c r="D23" i="19"/>
  <c r="E22"/>
  <c r="F23"/>
  <c r="G22"/>
  <c r="F23" i="18"/>
  <c r="G22"/>
  <c r="D23"/>
  <c r="E22"/>
  <c r="F23" i="17"/>
  <c r="G22"/>
  <c r="D23"/>
  <c r="E22"/>
  <c r="F23" i="15"/>
  <c r="G22"/>
  <c r="D23"/>
  <c r="E22"/>
  <c r="D23" i="14"/>
  <c r="E22"/>
  <c r="F23"/>
  <c r="G22"/>
  <c r="D23" i="13"/>
  <c r="E22"/>
  <c r="F23"/>
  <c r="G22"/>
  <c r="F23" i="12"/>
  <c r="G22"/>
  <c r="D23"/>
  <c r="E22"/>
  <c r="F23" i="11"/>
  <c r="G22"/>
  <c r="D23"/>
  <c r="E22"/>
  <c r="F24" i="21" l="1"/>
  <c r="G23"/>
  <c r="D24"/>
  <c r="E23"/>
  <c r="D24" i="20"/>
  <c r="E23"/>
  <c r="F24"/>
  <c r="G23"/>
  <c r="F24" i="19"/>
  <c r="G23"/>
  <c r="D24"/>
  <c r="E23"/>
  <c r="D24" i="18"/>
  <c r="E23"/>
  <c r="F24"/>
  <c r="G23"/>
  <c r="D24" i="17"/>
  <c r="E23"/>
  <c r="F24"/>
  <c r="G23"/>
  <c r="D24" i="15"/>
  <c r="E23"/>
  <c r="F24"/>
  <c r="G23"/>
  <c r="F24" i="14"/>
  <c r="G23"/>
  <c r="D24"/>
  <c r="E23"/>
  <c r="F24" i="13"/>
  <c r="G23"/>
  <c r="D24"/>
  <c r="E23"/>
  <c r="D24" i="12"/>
  <c r="E23"/>
  <c r="F24"/>
  <c r="G23"/>
  <c r="D24" i="11"/>
  <c r="E23"/>
  <c r="F24"/>
  <c r="G23"/>
  <c r="D25" i="21" l="1"/>
  <c r="E24"/>
  <c r="F25"/>
  <c r="G24"/>
  <c r="F25" i="20"/>
  <c r="G24"/>
  <c r="D25"/>
  <c r="E24"/>
  <c r="D25" i="19"/>
  <c r="E24"/>
  <c r="F25"/>
  <c r="G24"/>
  <c r="F25" i="18"/>
  <c r="G24"/>
  <c r="D25"/>
  <c r="E24"/>
  <c r="F25" i="17"/>
  <c r="G24"/>
  <c r="D25"/>
  <c r="E24"/>
  <c r="F25" i="15"/>
  <c r="G24"/>
  <c r="D25"/>
  <c r="E24"/>
  <c r="D25" i="14"/>
  <c r="E24"/>
  <c r="F25"/>
  <c r="G24"/>
  <c r="D25" i="13"/>
  <c r="E24"/>
  <c r="F25"/>
  <c r="G24"/>
  <c r="F25" i="12"/>
  <c r="G24"/>
  <c r="D25"/>
  <c r="E24"/>
  <c r="F25" i="11"/>
  <c r="G24"/>
  <c r="D25"/>
  <c r="E24"/>
  <c r="F26" i="21" l="1"/>
  <c r="G25"/>
  <c r="D26"/>
  <c r="E25"/>
  <c r="D26" i="20"/>
  <c r="E25"/>
  <c r="F26"/>
  <c r="G25"/>
  <c r="F26" i="19"/>
  <c r="G25"/>
  <c r="D26"/>
  <c r="E25"/>
  <c r="D26" i="18"/>
  <c r="E25"/>
  <c r="F26"/>
  <c r="G25"/>
  <c r="D26" i="17"/>
  <c r="E25"/>
  <c r="F26"/>
  <c r="G25"/>
  <c r="F26" i="15"/>
  <c r="G25"/>
  <c r="D26"/>
  <c r="E25"/>
  <c r="F26" i="14"/>
  <c r="G25"/>
  <c r="D26"/>
  <c r="E25"/>
  <c r="F26" i="13"/>
  <c r="G25"/>
  <c r="D26"/>
  <c r="E25"/>
  <c r="D26" i="12"/>
  <c r="E25"/>
  <c r="F26"/>
  <c r="G25"/>
  <c r="D26" i="11"/>
  <c r="E25"/>
  <c r="F26"/>
  <c r="G25"/>
  <c r="D27" i="21" l="1"/>
  <c r="E26"/>
  <c r="F27"/>
  <c r="G26"/>
  <c r="F27" i="20"/>
  <c r="G26"/>
  <c r="D27"/>
  <c r="E26"/>
  <c r="D27" i="19"/>
  <c r="E26"/>
  <c r="F27"/>
  <c r="G26"/>
  <c r="F27" i="18"/>
  <c r="G26"/>
  <c r="D27"/>
  <c r="E26"/>
  <c r="F27" i="17"/>
  <c r="G26"/>
  <c r="D27"/>
  <c r="E26"/>
  <c r="D27" i="15"/>
  <c r="E26"/>
  <c r="F27"/>
  <c r="G26"/>
  <c r="F27" i="14"/>
  <c r="G26"/>
  <c r="D27"/>
  <c r="E26"/>
  <c r="D27" i="13"/>
  <c r="E26"/>
  <c r="F27"/>
  <c r="G26"/>
  <c r="F27" i="12"/>
  <c r="G26"/>
  <c r="D27"/>
  <c r="E26"/>
  <c r="F27" i="11"/>
  <c r="G26"/>
  <c r="D27"/>
  <c r="E26"/>
  <c r="F28" i="21" l="1"/>
  <c r="G27"/>
  <c r="D28"/>
  <c r="E27"/>
  <c r="D28" i="20"/>
  <c r="E27"/>
  <c r="F28"/>
  <c r="G27"/>
  <c r="F28" i="19"/>
  <c r="G27"/>
  <c r="D28"/>
  <c r="E27"/>
  <c r="D28" i="18"/>
  <c r="E27"/>
  <c r="F28"/>
  <c r="G27"/>
  <c r="D28" i="17"/>
  <c r="E27"/>
  <c r="F28"/>
  <c r="G27"/>
  <c r="F28" i="15"/>
  <c r="G27"/>
  <c r="D28"/>
  <c r="E27"/>
  <c r="D28" i="14"/>
  <c r="E27"/>
  <c r="F28"/>
  <c r="G27"/>
  <c r="F28" i="13"/>
  <c r="G27"/>
  <c r="D28"/>
  <c r="E27"/>
  <c r="D28" i="12"/>
  <c r="E27"/>
  <c r="F28"/>
  <c r="G27"/>
  <c r="D28" i="11"/>
  <c r="E27"/>
  <c r="F28"/>
  <c r="G27"/>
  <c r="D29" i="21" l="1"/>
  <c r="E28"/>
  <c r="F29"/>
  <c r="G28"/>
  <c r="F29" i="20"/>
  <c r="G28"/>
  <c r="D29"/>
  <c r="E28"/>
  <c r="D29" i="19"/>
  <c r="E28"/>
  <c r="F29"/>
  <c r="G28"/>
  <c r="F29" i="18"/>
  <c r="G28"/>
  <c r="D29"/>
  <c r="E28"/>
  <c r="F29" i="17"/>
  <c r="G28"/>
  <c r="D29"/>
  <c r="E28"/>
  <c r="D29" i="15"/>
  <c r="E28"/>
  <c r="F29"/>
  <c r="G28"/>
  <c r="F29" i="14"/>
  <c r="G28"/>
  <c r="D29"/>
  <c r="E28"/>
  <c r="D29" i="13"/>
  <c r="E28"/>
  <c r="F29"/>
  <c r="G28"/>
  <c r="F29" i="12"/>
  <c r="G28"/>
  <c r="D29"/>
  <c r="E28"/>
  <c r="F29" i="11"/>
  <c r="G28"/>
  <c r="D29"/>
  <c r="E28"/>
  <c r="F30" i="21" l="1"/>
  <c r="G29"/>
  <c r="D30"/>
  <c r="E29"/>
  <c r="D30" i="20"/>
  <c r="E29"/>
  <c r="F30"/>
  <c r="G29"/>
  <c r="F30" i="19"/>
  <c r="G29"/>
  <c r="D30"/>
  <c r="E29"/>
  <c r="D30" i="18"/>
  <c r="E29"/>
  <c r="F30"/>
  <c r="G29"/>
  <c r="D30" i="17"/>
  <c r="E29"/>
  <c r="F30"/>
  <c r="G29"/>
  <c r="F30" i="15"/>
  <c r="G29"/>
  <c r="D30"/>
  <c r="E29"/>
  <c r="D30" i="14"/>
  <c r="E29"/>
  <c r="F30"/>
  <c r="G29"/>
  <c r="F30" i="13"/>
  <c r="G29"/>
  <c r="D30"/>
  <c r="E29"/>
  <c r="D30" i="12"/>
  <c r="E29"/>
  <c r="F30"/>
  <c r="G29"/>
  <c r="D30" i="11"/>
  <c r="E29"/>
  <c r="F30"/>
  <c r="G29"/>
  <c r="D31" i="21" l="1"/>
  <c r="E30"/>
  <c r="F31"/>
  <c r="G30"/>
  <c r="F31" i="20"/>
  <c r="G30"/>
  <c r="D31"/>
  <c r="E30"/>
  <c r="D31" i="19"/>
  <c r="E30"/>
  <c r="F31"/>
  <c r="G30"/>
  <c r="F31" i="18"/>
  <c r="G30"/>
  <c r="D31"/>
  <c r="E30"/>
  <c r="F31" i="17"/>
  <c r="G30"/>
  <c r="D31"/>
  <c r="E30"/>
  <c r="D31" i="15"/>
  <c r="E30"/>
  <c r="F31"/>
  <c r="G30"/>
  <c r="F31" i="14"/>
  <c r="G30"/>
  <c r="D31"/>
  <c r="E30"/>
  <c r="D31" i="13"/>
  <c r="E30"/>
  <c r="F31"/>
  <c r="G30"/>
  <c r="F31" i="12"/>
  <c r="G30"/>
  <c r="D31"/>
  <c r="E30"/>
  <c r="F31" i="11"/>
  <c r="G30"/>
  <c r="D31"/>
  <c r="E30"/>
  <c r="F32" i="21" l="1"/>
  <c r="G31"/>
  <c r="D32"/>
  <c r="E31"/>
  <c r="D32" i="20"/>
  <c r="E31"/>
  <c r="F32"/>
  <c r="G31"/>
  <c r="F32" i="19"/>
  <c r="G31"/>
  <c r="D32"/>
  <c r="E31"/>
  <c r="D32" i="18"/>
  <c r="E31"/>
  <c r="F32"/>
  <c r="G31"/>
  <c r="D32" i="17"/>
  <c r="E31"/>
  <c r="F32"/>
  <c r="G31"/>
  <c r="F32" i="15"/>
  <c r="G31"/>
  <c r="D32"/>
  <c r="E31"/>
  <c r="D32" i="14"/>
  <c r="E31"/>
  <c r="F32"/>
  <c r="G31"/>
  <c r="F32" i="13"/>
  <c r="G31"/>
  <c r="D32"/>
  <c r="E31"/>
  <c r="D32" i="12"/>
  <c r="E31"/>
  <c r="F32"/>
  <c r="G31"/>
  <c r="D32" i="11"/>
  <c r="E31"/>
  <c r="F32"/>
  <c r="G31"/>
  <c r="D33" i="21" l="1"/>
  <c r="E32"/>
  <c r="F33"/>
  <c r="G32"/>
  <c r="F33" i="20"/>
  <c r="G32"/>
  <c r="D33"/>
  <c r="E32"/>
  <c r="D33" i="19"/>
  <c r="E32"/>
  <c r="F33"/>
  <c r="G32"/>
  <c r="F33" i="18"/>
  <c r="G32"/>
  <c r="D33"/>
  <c r="E32"/>
  <c r="F33" i="17"/>
  <c r="G32"/>
  <c r="D33"/>
  <c r="E32"/>
  <c r="F33" i="15"/>
  <c r="G32"/>
  <c r="D33"/>
  <c r="E32"/>
  <c r="F33" i="14"/>
  <c r="G32"/>
  <c r="D33"/>
  <c r="E32"/>
  <c r="D33" i="13"/>
  <c r="E32"/>
  <c r="F33"/>
  <c r="G32"/>
  <c r="F33" i="12"/>
  <c r="G32"/>
  <c r="D33"/>
  <c r="E32"/>
  <c r="F33" i="11"/>
  <c r="G32"/>
  <c r="D33"/>
  <c r="E32"/>
  <c r="F34" i="21" l="1"/>
  <c r="G33"/>
  <c r="D34"/>
  <c r="E33"/>
  <c r="D34" i="20"/>
  <c r="E33"/>
  <c r="F34"/>
  <c r="G33"/>
  <c r="F34" i="19"/>
  <c r="G33"/>
  <c r="D34"/>
  <c r="E33"/>
  <c r="D34" i="18"/>
  <c r="E33"/>
  <c r="F34"/>
  <c r="G33"/>
  <c r="D34" i="17"/>
  <c r="E33"/>
  <c r="F34"/>
  <c r="G33"/>
  <c r="D34" i="15"/>
  <c r="E33"/>
  <c r="F34"/>
  <c r="G33"/>
  <c r="D34" i="14"/>
  <c r="E33"/>
  <c r="F34"/>
  <c r="G33"/>
  <c r="F34" i="13"/>
  <c r="G33"/>
  <c r="D34"/>
  <c r="E33"/>
  <c r="D34" i="12"/>
  <c r="E33"/>
  <c r="F34"/>
  <c r="G33"/>
  <c r="D34" i="11"/>
  <c r="E33"/>
  <c r="F34"/>
  <c r="G33"/>
  <c r="D35" i="21" l="1"/>
  <c r="E34"/>
  <c r="F35"/>
  <c r="G34"/>
  <c r="F35" i="20"/>
  <c r="G34"/>
  <c r="D35"/>
  <c r="E34"/>
  <c r="D35" i="19"/>
  <c r="E34"/>
  <c r="F35"/>
  <c r="G34"/>
  <c r="F35" i="18"/>
  <c r="G34"/>
  <c r="D35"/>
  <c r="E34"/>
  <c r="F35" i="17"/>
  <c r="G34"/>
  <c r="D35"/>
  <c r="E34"/>
  <c r="F35" i="15"/>
  <c r="G34"/>
  <c r="D35"/>
  <c r="E34"/>
  <c r="F35" i="14"/>
  <c r="G34"/>
  <c r="D35"/>
  <c r="E34"/>
  <c r="D35" i="13"/>
  <c r="E34"/>
  <c r="F35"/>
  <c r="G34"/>
  <c r="F35" i="12"/>
  <c r="G34"/>
  <c r="D35"/>
  <c r="E34"/>
  <c r="F35" i="11"/>
  <c r="G34"/>
  <c r="D35"/>
  <c r="E34"/>
  <c r="F36" i="21" l="1"/>
  <c r="G35"/>
  <c r="D36"/>
  <c r="E35"/>
  <c r="D36" i="20"/>
  <c r="E35"/>
  <c r="F36"/>
  <c r="G35"/>
  <c r="F36" i="19"/>
  <c r="G35"/>
  <c r="D36"/>
  <c r="E35"/>
  <c r="D36" i="18"/>
  <c r="E35"/>
  <c r="F36"/>
  <c r="G35"/>
  <c r="D36" i="17"/>
  <c r="E35"/>
  <c r="F36"/>
  <c r="G35"/>
  <c r="D36" i="15"/>
  <c r="E35"/>
  <c r="F36"/>
  <c r="G35"/>
  <c r="D36" i="14"/>
  <c r="E35"/>
  <c r="F36"/>
  <c r="G35"/>
  <c r="F36" i="13"/>
  <c r="G35"/>
  <c r="D36"/>
  <c r="E35"/>
  <c r="D36" i="12"/>
  <c r="E35"/>
  <c r="F36"/>
  <c r="G35"/>
  <c r="D36" i="11"/>
  <c r="E35"/>
  <c r="F36"/>
  <c r="G35"/>
  <c r="D37" i="21" l="1"/>
  <c r="E36"/>
  <c r="F37"/>
  <c r="G36"/>
  <c r="F37" i="20"/>
  <c r="G36"/>
  <c r="D37"/>
  <c r="E36"/>
  <c r="D37" i="19"/>
  <c r="E36"/>
  <c r="F37"/>
  <c r="G36"/>
  <c r="F37" i="18"/>
  <c r="G36"/>
  <c r="D37"/>
  <c r="E36"/>
  <c r="F37" i="17"/>
  <c r="G36"/>
  <c r="D37"/>
  <c r="E36"/>
  <c r="F37" i="15"/>
  <c r="G36"/>
  <c r="D37"/>
  <c r="E36"/>
  <c r="F37" i="14"/>
  <c r="G36"/>
  <c r="D37"/>
  <c r="E36"/>
  <c r="D37" i="13"/>
  <c r="E36"/>
  <c r="F37"/>
  <c r="G36"/>
  <c r="F37" i="12"/>
  <c r="G36"/>
  <c r="D37"/>
  <c r="E36"/>
  <c r="F37" i="11"/>
  <c r="G36"/>
  <c r="D37"/>
  <c r="E36"/>
  <c r="F38" i="21" l="1"/>
  <c r="G37"/>
  <c r="D38"/>
  <c r="E37"/>
  <c r="D38" i="20"/>
  <c r="E37"/>
  <c r="F38"/>
  <c r="G37"/>
  <c r="F38" i="19"/>
  <c r="G37"/>
  <c r="D38"/>
  <c r="E37"/>
  <c r="D38" i="18"/>
  <c r="E37"/>
  <c r="F38"/>
  <c r="G37"/>
  <c r="D38" i="17"/>
  <c r="E37"/>
  <c r="F38"/>
  <c r="G37"/>
  <c r="D38" i="15"/>
  <c r="E37"/>
  <c r="F38"/>
  <c r="G37"/>
  <c r="D38" i="14"/>
  <c r="E37"/>
  <c r="F38"/>
  <c r="G37"/>
  <c r="F38" i="13"/>
  <c r="G37"/>
  <c r="D38"/>
  <c r="E37"/>
  <c r="D38" i="12"/>
  <c r="E37"/>
  <c r="F38"/>
  <c r="G37"/>
  <c r="D38" i="11"/>
  <c r="E37"/>
  <c r="F38"/>
  <c r="G37"/>
  <c r="D39" i="21" l="1"/>
  <c r="E38"/>
  <c r="F39"/>
  <c r="G38"/>
  <c r="F39" i="20"/>
  <c r="G38"/>
  <c r="D39"/>
  <c r="E38"/>
  <c r="D39" i="19"/>
  <c r="E38"/>
  <c r="F39"/>
  <c r="G38"/>
  <c r="F39" i="18"/>
  <c r="G38"/>
  <c r="D39"/>
  <c r="E38"/>
  <c r="F39" i="17"/>
  <c r="G38"/>
  <c r="D39"/>
  <c r="E38"/>
  <c r="F39" i="15"/>
  <c r="G38"/>
  <c r="D39"/>
  <c r="E38"/>
  <c r="F39" i="14"/>
  <c r="G38"/>
  <c r="D39"/>
  <c r="E38"/>
  <c r="D39" i="13"/>
  <c r="E38"/>
  <c r="F39"/>
  <c r="G38"/>
  <c r="F39" i="12"/>
  <c r="G38"/>
  <c r="D39"/>
  <c r="E38"/>
  <c r="F39" i="11"/>
  <c r="G38"/>
  <c r="D39"/>
  <c r="E38"/>
  <c r="F40" i="21" l="1"/>
  <c r="G39"/>
  <c r="D40"/>
  <c r="E39"/>
  <c r="D40" i="20"/>
  <c r="E39"/>
  <c r="F40"/>
  <c r="G39"/>
  <c r="F40" i="19"/>
  <c r="G39"/>
  <c r="D40"/>
  <c r="E39"/>
  <c r="D40" i="18"/>
  <c r="E39"/>
  <c r="F40"/>
  <c r="G39"/>
  <c r="D40" i="17"/>
  <c r="E39"/>
  <c r="F40"/>
  <c r="G39"/>
  <c r="D40" i="15"/>
  <c r="E39"/>
  <c r="F40"/>
  <c r="G39"/>
  <c r="D40" i="14"/>
  <c r="E39"/>
  <c r="F40"/>
  <c r="G39"/>
  <c r="F40" i="13"/>
  <c r="G39"/>
  <c r="D40"/>
  <c r="E39"/>
  <c r="D40" i="12"/>
  <c r="E39"/>
  <c r="F40"/>
  <c r="G39"/>
  <c r="D40" i="11"/>
  <c r="E39"/>
  <c r="F40"/>
  <c r="G39"/>
  <c r="D41" i="21" l="1"/>
  <c r="E40"/>
  <c r="F41"/>
  <c r="G40"/>
  <c r="F41" i="20"/>
  <c r="G40"/>
  <c r="D41"/>
  <c r="E40"/>
  <c r="D41" i="19"/>
  <c r="E40"/>
  <c r="F41"/>
  <c r="G40"/>
  <c r="F41" i="18"/>
  <c r="G40"/>
  <c r="D41"/>
  <c r="E40"/>
  <c r="F41" i="17"/>
  <c r="G40"/>
  <c r="D41"/>
  <c r="E40"/>
  <c r="F41" i="15"/>
  <c r="G40"/>
  <c r="D41"/>
  <c r="E40"/>
  <c r="F41" i="14"/>
  <c r="G40"/>
  <c r="D41"/>
  <c r="E40"/>
  <c r="D41" i="13"/>
  <c r="E40"/>
  <c r="F41"/>
  <c r="G40"/>
  <c r="F41" i="12"/>
  <c r="G40"/>
  <c r="D41"/>
  <c r="E40"/>
  <c r="F41" i="11"/>
  <c r="G40"/>
  <c r="D41"/>
  <c r="E40"/>
  <c r="D42" i="21" l="1"/>
  <c r="E42" s="1"/>
  <c r="E41"/>
  <c r="F42"/>
  <c r="G42" s="1"/>
  <c r="G41"/>
  <c r="D42" i="20"/>
  <c r="E42" s="1"/>
  <c r="E41"/>
  <c r="F42"/>
  <c r="G42" s="1"/>
  <c r="G41"/>
  <c r="F42" i="19"/>
  <c r="G42" s="1"/>
  <c r="G41"/>
  <c r="D42"/>
  <c r="E42" s="1"/>
  <c r="E41"/>
  <c r="D42" i="18"/>
  <c r="E42" s="1"/>
  <c r="E41"/>
  <c r="F42"/>
  <c r="G42" s="1"/>
  <c r="G41"/>
  <c r="D42" i="17"/>
  <c r="E42" s="1"/>
  <c r="E41"/>
  <c r="F42"/>
  <c r="G42" s="1"/>
  <c r="G41"/>
  <c r="F42" i="15"/>
  <c r="G42" s="1"/>
  <c r="G41"/>
  <c r="D42"/>
  <c r="E42" s="1"/>
  <c r="E41"/>
  <c r="F42" i="14"/>
  <c r="G42" s="1"/>
  <c r="G41"/>
  <c r="D42"/>
  <c r="E42" s="1"/>
  <c r="E41"/>
  <c r="F42" i="13"/>
  <c r="G42" s="1"/>
  <c r="G41"/>
  <c r="D42"/>
  <c r="E42" s="1"/>
  <c r="E41"/>
  <c r="D42" i="12"/>
  <c r="E42" s="1"/>
  <c r="E41"/>
  <c r="F42"/>
  <c r="G42" s="1"/>
  <c r="G41"/>
  <c r="D42" i="11"/>
  <c r="E42" s="1"/>
  <c r="E41"/>
  <c r="F42"/>
  <c r="G42" s="1"/>
  <c r="G41"/>
  <c r="J10" i="21" l="1"/>
  <c r="G43"/>
  <c r="E43"/>
  <c r="J12" s="1"/>
  <c r="J9"/>
  <c r="J11" s="1"/>
  <c r="J10" i="20"/>
  <c r="G43"/>
  <c r="J9"/>
  <c r="J11" s="1"/>
  <c r="E43"/>
  <c r="J12" s="1"/>
  <c r="J9" i="19"/>
  <c r="J11" s="1"/>
  <c r="E43"/>
  <c r="J12" s="1"/>
  <c r="G43"/>
  <c r="J10"/>
  <c r="G43" i="18"/>
  <c r="J10"/>
  <c r="J9"/>
  <c r="J11" s="1"/>
  <c r="E43"/>
  <c r="J12" s="1"/>
  <c r="J10" i="17"/>
  <c r="G43"/>
  <c r="J9"/>
  <c r="J11" s="1"/>
  <c r="E43"/>
  <c r="J12" s="1"/>
  <c r="J9" i="15"/>
  <c r="J11" s="1"/>
  <c r="E43"/>
  <c r="J12" s="1"/>
  <c r="G43"/>
  <c r="J10"/>
  <c r="J9" i="14"/>
  <c r="J11" s="1"/>
  <c r="E43"/>
  <c r="J12" s="1"/>
  <c r="J10"/>
  <c r="G43"/>
  <c r="E43" i="13"/>
  <c r="J12" s="1"/>
  <c r="J9"/>
  <c r="J11" s="1"/>
  <c r="J10"/>
  <c r="G43"/>
  <c r="G43" i="12"/>
  <c r="J10"/>
  <c r="E43"/>
  <c r="J12" s="1"/>
  <c r="J9"/>
  <c r="J11" s="1"/>
  <c r="G43" i="11"/>
  <c r="J10"/>
  <c r="J9"/>
  <c r="J11" s="1"/>
  <c r="E43"/>
  <c r="J12" s="1"/>
  <c r="AQ5" i="10" l="1"/>
  <c r="AL2" i="7" l="1" a="1"/>
  <c r="AL2" s="1"/>
  <c r="AS2" l="1"/>
  <c r="AO2"/>
  <c r="AU2"/>
  <c r="AQ2"/>
  <c r="AM2"/>
  <c r="AV2"/>
  <c r="AT2"/>
  <c r="AR2"/>
  <c r="AP2"/>
  <c r="AN2"/>
  <c r="P38" i="6" l="1"/>
  <c r="Q38"/>
  <c r="R38"/>
  <c r="S38"/>
  <c r="T38"/>
  <c r="U38"/>
  <c r="V38"/>
  <c r="W38"/>
  <c r="X38"/>
  <c r="Y38"/>
  <c r="O38"/>
  <c r="N38"/>
  <c r="O4"/>
  <c r="P4"/>
  <c r="Q4"/>
  <c r="R4"/>
  <c r="S4"/>
  <c r="T4"/>
  <c r="U4"/>
  <c r="V4"/>
  <c r="W4"/>
  <c r="X4"/>
  <c r="Y4"/>
  <c r="O5"/>
  <c r="P5"/>
  <c r="Q5"/>
  <c r="R5"/>
  <c r="S5"/>
  <c r="T5"/>
  <c r="U5"/>
  <c r="V5"/>
  <c r="W5"/>
  <c r="X5"/>
  <c r="Y5"/>
  <c r="O6"/>
  <c r="P6"/>
  <c r="Q6"/>
  <c r="R6"/>
  <c r="S6"/>
  <c r="T6"/>
  <c r="U6"/>
  <c r="V6"/>
  <c r="W6"/>
  <c r="X6"/>
  <c r="Y6"/>
  <c r="O7"/>
  <c r="P7"/>
  <c r="Q7"/>
  <c r="R7"/>
  <c r="S7"/>
  <c r="T7"/>
  <c r="U7"/>
  <c r="V7"/>
  <c r="W7"/>
  <c r="X7"/>
  <c r="Y7"/>
  <c r="O8"/>
  <c r="P8"/>
  <c r="Q8"/>
  <c r="R8"/>
  <c r="S8"/>
  <c r="T8"/>
  <c r="U8"/>
  <c r="V8"/>
  <c r="W8"/>
  <c r="X8"/>
  <c r="Y8"/>
  <c r="O9"/>
  <c r="P9"/>
  <c r="Q9"/>
  <c r="R9"/>
  <c r="S9"/>
  <c r="T9"/>
  <c r="U9"/>
  <c r="V9"/>
  <c r="W9"/>
  <c r="X9"/>
  <c r="Y9"/>
  <c r="O10"/>
  <c r="P10"/>
  <c r="Q10"/>
  <c r="R10"/>
  <c r="S10"/>
  <c r="T10"/>
  <c r="U10"/>
  <c r="V10"/>
  <c r="W10"/>
  <c r="X10"/>
  <c r="Y10"/>
  <c r="O11"/>
  <c r="P11"/>
  <c r="Q11"/>
  <c r="R11"/>
  <c r="S11"/>
  <c r="T11"/>
  <c r="U11"/>
  <c r="V11"/>
  <c r="W11"/>
  <c r="X11"/>
  <c r="Y11"/>
  <c r="O12"/>
  <c r="P12"/>
  <c r="Q12"/>
  <c r="R12"/>
  <c r="S12"/>
  <c r="T12"/>
  <c r="U12"/>
  <c r="V12"/>
  <c r="W12"/>
  <c r="X12"/>
  <c r="Y12"/>
  <c r="O13"/>
  <c r="P13"/>
  <c r="Q13"/>
  <c r="R13"/>
  <c r="S13"/>
  <c r="T13"/>
  <c r="U13"/>
  <c r="V13"/>
  <c r="W13"/>
  <c r="X13"/>
  <c r="Y13"/>
  <c r="O14"/>
  <c r="P14"/>
  <c r="Q14"/>
  <c r="R14"/>
  <c r="S14"/>
  <c r="T14"/>
  <c r="U14"/>
  <c r="V14"/>
  <c r="W14"/>
  <c r="X14"/>
  <c r="Y14"/>
  <c r="O15"/>
  <c r="P15"/>
  <c r="Q15"/>
  <c r="R15"/>
  <c r="S15"/>
  <c r="T15"/>
  <c r="U15"/>
  <c r="V15"/>
  <c r="W15"/>
  <c r="X15"/>
  <c r="Y15"/>
  <c r="O16"/>
  <c r="P16"/>
  <c r="Q16"/>
  <c r="R16"/>
  <c r="S16"/>
  <c r="T16"/>
  <c r="U16"/>
  <c r="V16"/>
  <c r="W16"/>
  <c r="X16"/>
  <c r="Y16"/>
  <c r="O17"/>
  <c r="P17"/>
  <c r="Q17"/>
  <c r="R17"/>
  <c r="S17"/>
  <c r="T17"/>
  <c r="U17"/>
  <c r="V17"/>
  <c r="W17"/>
  <c r="X17"/>
  <c r="Y17"/>
  <c r="O18"/>
  <c r="P18"/>
  <c r="Q18"/>
  <c r="R18"/>
  <c r="S18"/>
  <c r="T18"/>
  <c r="U18"/>
  <c r="V18"/>
  <c r="W18"/>
  <c r="X18"/>
  <c r="Y18"/>
  <c r="O19"/>
  <c r="P19"/>
  <c r="Q19"/>
  <c r="R19"/>
  <c r="S19"/>
  <c r="T19"/>
  <c r="U19"/>
  <c r="V19"/>
  <c r="W19"/>
  <c r="X19"/>
  <c r="Y19"/>
  <c r="O20"/>
  <c r="P20"/>
  <c r="Q20"/>
  <c r="R20"/>
  <c r="S20"/>
  <c r="T20"/>
  <c r="U20"/>
  <c r="V20"/>
  <c r="W20"/>
  <c r="X20"/>
  <c r="Y20"/>
  <c r="O21"/>
  <c r="P21"/>
  <c r="Q21"/>
  <c r="R21"/>
  <c r="S21"/>
  <c r="T21"/>
  <c r="U21"/>
  <c r="V21"/>
  <c r="W21"/>
  <c r="X21"/>
  <c r="Y21"/>
  <c r="O22"/>
  <c r="P22"/>
  <c r="Q22"/>
  <c r="R22"/>
  <c r="S22"/>
  <c r="T22"/>
  <c r="U22"/>
  <c r="V22"/>
  <c r="W22"/>
  <c r="X22"/>
  <c r="Y22"/>
  <c r="O23"/>
  <c r="P23"/>
  <c r="Q23"/>
  <c r="R23"/>
  <c r="S23"/>
  <c r="T23"/>
  <c r="U23"/>
  <c r="V23"/>
  <c r="W23"/>
  <c r="X23"/>
  <c r="Y23"/>
  <c r="O24"/>
  <c r="P24"/>
  <c r="Q24"/>
  <c r="R24"/>
  <c r="S24"/>
  <c r="T24"/>
  <c r="U24"/>
  <c r="V24"/>
  <c r="W24"/>
  <c r="X24"/>
  <c r="Y24"/>
  <c r="O25"/>
  <c r="P25"/>
  <c r="Q25"/>
  <c r="R25"/>
  <c r="S25"/>
  <c r="T25"/>
  <c r="U25"/>
  <c r="V25"/>
  <c r="W25"/>
  <c r="X25"/>
  <c r="Y25"/>
  <c r="O26"/>
  <c r="P26"/>
  <c r="Q26"/>
  <c r="R26"/>
  <c r="S26"/>
  <c r="T26"/>
  <c r="U26"/>
  <c r="V26"/>
  <c r="W26"/>
  <c r="X26"/>
  <c r="Y26"/>
  <c r="O27"/>
  <c r="P27"/>
  <c r="Q27"/>
  <c r="R27"/>
  <c r="S27"/>
  <c r="T27"/>
  <c r="U27"/>
  <c r="V27"/>
  <c r="W27"/>
  <c r="X27"/>
  <c r="Y27"/>
  <c r="O28"/>
  <c r="P28"/>
  <c r="Q28"/>
  <c r="R28"/>
  <c r="S28"/>
  <c r="T28"/>
  <c r="U28"/>
  <c r="V28"/>
  <c r="W28"/>
  <c r="X28"/>
  <c r="Y28"/>
  <c r="O29"/>
  <c r="P29"/>
  <c r="Q29"/>
  <c r="R29"/>
  <c r="S29"/>
  <c r="T29"/>
  <c r="U29"/>
  <c r="V29"/>
  <c r="W29"/>
  <c r="X29"/>
  <c r="Y29"/>
  <c r="O30"/>
  <c r="P30"/>
  <c r="Q30"/>
  <c r="R30"/>
  <c r="S30"/>
  <c r="T30"/>
  <c r="U30"/>
  <c r="V30"/>
  <c r="W30"/>
  <c r="X30"/>
  <c r="Y30"/>
  <c r="O31"/>
  <c r="P31"/>
  <c r="Q31"/>
  <c r="R31"/>
  <c r="S31"/>
  <c r="T31"/>
  <c r="U31"/>
  <c r="V31"/>
  <c r="W31"/>
  <c r="X31"/>
  <c r="Y31"/>
  <c r="O32"/>
  <c r="P32"/>
  <c r="Q32"/>
  <c r="R32"/>
  <c r="S32"/>
  <c r="T32"/>
  <c r="U32"/>
  <c r="V32"/>
  <c r="W32"/>
  <c r="X32"/>
  <c r="Y32"/>
  <c r="O33"/>
  <c r="P33"/>
  <c r="Q33"/>
  <c r="R33"/>
  <c r="S33"/>
  <c r="T33"/>
  <c r="U33"/>
  <c r="V33"/>
  <c r="W33"/>
  <c r="X33"/>
  <c r="Y33"/>
  <c r="O34"/>
  <c r="P34"/>
  <c r="Q34"/>
  <c r="R34"/>
  <c r="S34"/>
  <c r="T34"/>
  <c r="U34"/>
  <c r="V34"/>
  <c r="W34"/>
  <c r="X34"/>
  <c r="Y34"/>
  <c r="O35"/>
  <c r="P35"/>
  <c r="Q35"/>
  <c r="R35"/>
  <c r="S35"/>
  <c r="T35"/>
  <c r="U35"/>
  <c r="V35"/>
  <c r="W35"/>
  <c r="X35"/>
  <c r="Y35"/>
  <c r="O36"/>
  <c r="P36"/>
  <c r="Q36"/>
  <c r="R36"/>
  <c r="S36"/>
  <c r="T36"/>
  <c r="U36"/>
  <c r="V36"/>
  <c r="W36"/>
  <c r="X36"/>
  <c r="Y36"/>
  <c r="O37"/>
  <c r="P37"/>
  <c r="Q37"/>
  <c r="R37"/>
  <c r="S37"/>
  <c r="T37"/>
  <c r="U37"/>
  <c r="V37"/>
  <c r="W37"/>
  <c r="X37"/>
  <c r="Y37"/>
  <c r="P3"/>
  <c r="Q3"/>
  <c r="R3"/>
  <c r="S3"/>
  <c r="T3"/>
  <c r="U3"/>
  <c r="V3"/>
  <c r="W3"/>
  <c r="X3"/>
  <c r="Y3"/>
  <c r="O3"/>
  <c r="CC2" a="1"/>
  <c r="BB43" l="1"/>
  <c r="Y43"/>
  <c r="Y41"/>
  <c r="Y45"/>
  <c r="Y46" s="1"/>
  <c r="Y42"/>
  <c r="AV43"/>
  <c r="S43"/>
  <c r="S41"/>
  <c r="S45"/>
  <c r="S46" s="1"/>
  <c r="S42"/>
  <c r="AZ43"/>
  <c r="W43"/>
  <c r="W41"/>
  <c r="W45"/>
  <c r="W46" s="1"/>
  <c r="W42"/>
  <c r="AX43"/>
  <c r="U43"/>
  <c r="U41"/>
  <c r="U45"/>
  <c r="U46" s="1"/>
  <c r="U42"/>
  <c r="AT43"/>
  <c r="Q43"/>
  <c r="Q41"/>
  <c r="Q45"/>
  <c r="Q46" s="1"/>
  <c r="Q42"/>
  <c r="AR43"/>
  <c r="O45"/>
  <c r="O46" s="1"/>
  <c r="O42"/>
  <c r="O43"/>
  <c r="O41"/>
  <c r="BA43"/>
  <c r="X45"/>
  <c r="X46" s="1"/>
  <c r="X42"/>
  <c r="X43"/>
  <c r="X41"/>
  <c r="AY43"/>
  <c r="V45"/>
  <c r="V46" s="1"/>
  <c r="V42"/>
  <c r="V43"/>
  <c r="V41"/>
  <c r="AW43"/>
  <c r="T45"/>
  <c r="T46" s="1"/>
  <c r="T42"/>
  <c r="T43"/>
  <c r="T41"/>
  <c r="AU43"/>
  <c r="R45"/>
  <c r="R46" s="1"/>
  <c r="R42"/>
  <c r="R43"/>
  <c r="R41"/>
  <c r="AS43"/>
  <c r="P45"/>
  <c r="P46" s="1"/>
  <c r="P42"/>
  <c r="P43"/>
  <c r="P41"/>
  <c r="CE2"/>
  <c r="CI2"/>
  <c r="CM2"/>
  <c r="CF3"/>
  <c r="CJ3"/>
  <c r="CC4"/>
  <c r="CG4"/>
  <c r="CK4"/>
  <c r="CD5"/>
  <c r="CH5"/>
  <c r="CL5"/>
  <c r="CE6"/>
  <c r="CI6"/>
  <c r="CM6"/>
  <c r="CF7"/>
  <c r="CJ7"/>
  <c r="CC8"/>
  <c r="CG8"/>
  <c r="CK8"/>
  <c r="CD9"/>
  <c r="CH9"/>
  <c r="CL9"/>
  <c r="CE10"/>
  <c r="CI10"/>
  <c r="CM10"/>
  <c r="CF11"/>
  <c r="CJ11"/>
  <c r="CC12"/>
  <c r="CG12"/>
  <c r="CK12"/>
  <c r="CD2"/>
  <c r="CH2"/>
  <c r="CL2"/>
  <c r="CE3"/>
  <c r="CI3"/>
  <c r="CM3"/>
  <c r="CF4"/>
  <c r="CJ4"/>
  <c r="CC5"/>
  <c r="CG5"/>
  <c r="CK5"/>
  <c r="CD6"/>
  <c r="CH6"/>
  <c r="CL6"/>
  <c r="CE7"/>
  <c r="CI7"/>
  <c r="CM7"/>
  <c r="CF8"/>
  <c r="CJ8"/>
  <c r="CC9"/>
  <c r="CG9"/>
  <c r="CK9"/>
  <c r="CD10"/>
  <c r="CH10"/>
  <c r="CL10"/>
  <c r="CE11"/>
  <c r="CI11"/>
  <c r="CD12"/>
  <c r="CH12"/>
  <c r="CL12"/>
  <c r="CC2"/>
  <c r="CG2"/>
  <c r="CK2"/>
  <c r="CD3"/>
  <c r="CH3"/>
  <c r="CL3"/>
  <c r="CE4"/>
  <c r="CI4"/>
  <c r="CM4"/>
  <c r="CF5"/>
  <c r="CJ5"/>
  <c r="CC6"/>
  <c r="CG6"/>
  <c r="CK6"/>
  <c r="CD7"/>
  <c r="CH7"/>
  <c r="CL7"/>
  <c r="CE8"/>
  <c r="CI8"/>
  <c r="CM8"/>
  <c r="CF9"/>
  <c r="CJ9"/>
  <c r="CC10"/>
  <c r="CG10"/>
  <c r="CK10"/>
  <c r="CD11"/>
  <c r="CH11"/>
  <c r="CL11"/>
  <c r="CE12"/>
  <c r="CI12"/>
  <c r="CM12"/>
  <c r="CF2"/>
  <c r="CJ2"/>
  <c r="CC3"/>
  <c r="CG3"/>
  <c r="CK3"/>
  <c r="CD4"/>
  <c r="CH4"/>
  <c r="CL4"/>
  <c r="CE5"/>
  <c r="CI5"/>
  <c r="CM5"/>
  <c r="CF6"/>
  <c r="CJ6"/>
  <c r="CC7"/>
  <c r="CG7"/>
  <c r="CK7"/>
  <c r="CD8"/>
  <c r="CH8"/>
  <c r="CL8"/>
  <c r="CE9"/>
  <c r="CI9"/>
  <c r="CM9"/>
  <c r="CF10"/>
  <c r="CJ10"/>
  <c r="CC11"/>
  <c r="CG11"/>
  <c r="CM11"/>
  <c r="CF12"/>
  <c r="CJ12"/>
  <c r="CK11"/>
  <c r="O56"/>
  <c r="O55"/>
  <c r="Y56"/>
  <c r="Y55"/>
  <c r="W56"/>
  <c r="W55"/>
  <c r="U56"/>
  <c r="U55"/>
  <c r="S56"/>
  <c r="S55"/>
  <c r="Q56"/>
  <c r="Q55"/>
  <c r="X56"/>
  <c r="X55"/>
  <c r="V56"/>
  <c r="V55"/>
  <c r="T56"/>
  <c r="T55"/>
  <c r="R56"/>
  <c r="R55"/>
  <c r="P56"/>
  <c r="P55"/>
  <c r="Q47"/>
  <c r="S47"/>
  <c r="U47"/>
  <c r="V47"/>
  <c r="X47"/>
  <c r="O47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2"/>
  <c r="M13" i="7" l="1"/>
  <c r="M13" i="10"/>
  <c r="F12" i="7"/>
  <c r="F12" i="10"/>
  <c r="I11" i="7"/>
  <c r="I11" i="10"/>
  <c r="L10" i="7"/>
  <c r="L10" i="10"/>
  <c r="G9" i="7"/>
  <c r="G9" i="10"/>
  <c r="J8" i="7"/>
  <c r="J8" i="10"/>
  <c r="H6" i="7"/>
  <c r="H6" i="10"/>
  <c r="F4" i="7"/>
  <c r="F4" i="10"/>
  <c r="L13" i="7"/>
  <c r="L13" i="10"/>
  <c r="O12" i="7"/>
  <c r="O12" i="10"/>
  <c r="G12" i="7"/>
  <c r="G12" i="10"/>
  <c r="J11" i="7"/>
  <c r="J11" i="10"/>
  <c r="M10" i="7"/>
  <c r="M10" i="10"/>
  <c r="H9" i="7"/>
  <c r="H9" i="10"/>
  <c r="K8" i="7"/>
  <c r="K8" i="10"/>
  <c r="F7" i="7"/>
  <c r="F7" i="10"/>
  <c r="I6" i="7"/>
  <c r="I6" i="10"/>
  <c r="G4" i="7"/>
  <c r="G4" i="10"/>
  <c r="O13" i="7"/>
  <c r="O13" i="10"/>
  <c r="G13" i="7"/>
  <c r="G13" i="10"/>
  <c r="H12" i="7"/>
  <c r="H12" i="10"/>
  <c r="K11" i="7"/>
  <c r="K11" i="10"/>
  <c r="F10" i="7"/>
  <c r="F10" i="10"/>
  <c r="I9" i="7"/>
  <c r="I9" i="10"/>
  <c r="G7" i="7"/>
  <c r="G7" i="10"/>
  <c r="N13" i="7"/>
  <c r="N13" i="10"/>
  <c r="F13" i="7"/>
  <c r="F13" i="10"/>
  <c r="I12" i="7"/>
  <c r="I12" i="10"/>
  <c r="L11" i="7"/>
  <c r="L11" i="10"/>
  <c r="G10" i="7"/>
  <c r="G10" i="10"/>
  <c r="J9" i="7"/>
  <c r="J9" i="10"/>
  <c r="H7" i="7"/>
  <c r="H7" i="10"/>
  <c r="F5" i="7"/>
  <c r="F5" i="10"/>
  <c r="AN10"/>
  <c r="AN9"/>
  <c r="AN6"/>
  <c r="AN5"/>
  <c r="AO10"/>
  <c r="AO9"/>
  <c r="AO6"/>
  <c r="AO5"/>
  <c r="AD4" a="1"/>
  <c r="N12" i="7"/>
  <c r="N12" i="10"/>
  <c r="I13" i="7"/>
  <c r="I13" i="10"/>
  <c r="J12" i="7"/>
  <c r="J12" i="10"/>
  <c r="M11" i="7"/>
  <c r="M11" i="10"/>
  <c r="H10" i="7"/>
  <c r="H10" i="10"/>
  <c r="K9" i="7"/>
  <c r="K9" i="10"/>
  <c r="F8" i="7"/>
  <c r="F8" i="10"/>
  <c r="I7" i="7"/>
  <c r="I7" i="10"/>
  <c r="G5" i="7"/>
  <c r="G5" i="10"/>
  <c r="P13" i="7"/>
  <c r="P13" i="10"/>
  <c r="H13" i="7"/>
  <c r="H13" i="10"/>
  <c r="K12" i="7"/>
  <c r="K12" i="10"/>
  <c r="N11" i="7"/>
  <c r="N11" i="10"/>
  <c r="F11" i="7"/>
  <c r="F11" i="10"/>
  <c r="I10" i="7"/>
  <c r="I10" i="10"/>
  <c r="L9" i="7"/>
  <c r="L9" i="10"/>
  <c r="G8" i="7"/>
  <c r="G8" i="10"/>
  <c r="J7" i="7"/>
  <c r="J7" i="10"/>
  <c r="H5" i="7"/>
  <c r="H5" i="10"/>
  <c r="F3" i="7"/>
  <c r="F3" i="10"/>
  <c r="K13" i="7"/>
  <c r="K13" i="10"/>
  <c r="L12" i="7"/>
  <c r="L12" i="10"/>
  <c r="G11" i="7"/>
  <c r="G11" i="10"/>
  <c r="J10" i="7"/>
  <c r="J10" i="10"/>
  <c r="H8" i="7"/>
  <c r="H8" i="10"/>
  <c r="F6" i="7"/>
  <c r="F6" i="10"/>
  <c r="J13" i="7"/>
  <c r="J13" i="10"/>
  <c r="M12" i="7"/>
  <c r="M12" i="10"/>
  <c r="H11" i="7"/>
  <c r="H11" i="10"/>
  <c r="K10" i="7"/>
  <c r="K10" i="10"/>
  <c r="F9" i="7"/>
  <c r="F9" i="10"/>
  <c r="I8" i="7"/>
  <c r="I8" i="10"/>
  <c r="G6" i="7"/>
  <c r="G6" i="10"/>
  <c r="AL5"/>
  <c r="AL10"/>
  <c r="AL9"/>
  <c r="AL6"/>
  <c r="D3" a="1"/>
  <c r="AM10"/>
  <c r="AM9"/>
  <c r="AM6"/>
  <c r="AM5"/>
  <c r="AE4" a="1"/>
  <c r="E3" a="1"/>
  <c r="R44" i="6"/>
  <c r="R49"/>
  <c r="V44"/>
  <c r="V49"/>
  <c r="O44"/>
  <c r="O49"/>
  <c r="U44"/>
  <c r="U49"/>
  <c r="S44"/>
  <c r="S49"/>
  <c r="P57"/>
  <c r="P58" s="1"/>
  <c r="P59" s="1"/>
  <c r="P60" s="1"/>
  <c r="P61" s="1"/>
  <c r="P62" s="1"/>
  <c r="P63" s="1"/>
  <c r="P64" s="1"/>
  <c r="P65" s="1"/>
  <c r="P66" s="1"/>
  <c r="R57"/>
  <c r="R58" s="1"/>
  <c r="R59" s="1"/>
  <c r="R60" s="1"/>
  <c r="R61" s="1"/>
  <c r="R62" s="1"/>
  <c r="R63" s="1"/>
  <c r="R64" s="1"/>
  <c r="R65" s="1"/>
  <c r="R66" s="1"/>
  <c r="T57"/>
  <c r="T58" s="1"/>
  <c r="T59" s="1"/>
  <c r="T60" s="1"/>
  <c r="T61" s="1"/>
  <c r="T62" s="1"/>
  <c r="T63" s="1"/>
  <c r="T64" s="1"/>
  <c r="T65" s="1"/>
  <c r="T66" s="1"/>
  <c r="V57"/>
  <c r="V58" s="1"/>
  <c r="V59" s="1"/>
  <c r="V60" s="1"/>
  <c r="V61" s="1"/>
  <c r="V62" s="1"/>
  <c r="V63" s="1"/>
  <c r="V64" s="1"/>
  <c r="V65" s="1"/>
  <c r="V66" s="1"/>
  <c r="X57"/>
  <c r="X58" s="1"/>
  <c r="X59" s="1"/>
  <c r="X60" s="1"/>
  <c r="X61" s="1"/>
  <c r="X62" s="1"/>
  <c r="X63" s="1"/>
  <c r="X64" s="1"/>
  <c r="X65" s="1"/>
  <c r="X66" s="1"/>
  <c r="Q57"/>
  <c r="Q58" s="1"/>
  <c r="Q59" s="1"/>
  <c r="Q60" s="1"/>
  <c r="Q61" s="1"/>
  <c r="Q62" s="1"/>
  <c r="Q63" s="1"/>
  <c r="Q64" s="1"/>
  <c r="Q65" s="1"/>
  <c r="Q66" s="1"/>
  <c r="S57"/>
  <c r="S58" s="1"/>
  <c r="S59" s="1"/>
  <c r="S60" s="1"/>
  <c r="S61" s="1"/>
  <c r="S62" s="1"/>
  <c r="S63" s="1"/>
  <c r="S64" s="1"/>
  <c r="S65" s="1"/>
  <c r="S66" s="1"/>
  <c r="U57"/>
  <c r="U58" s="1"/>
  <c r="U59" s="1"/>
  <c r="U60" s="1"/>
  <c r="U61" s="1"/>
  <c r="U62" s="1"/>
  <c r="U63" s="1"/>
  <c r="U64" s="1"/>
  <c r="U65" s="1"/>
  <c r="U66" s="1"/>
  <c r="W57"/>
  <c r="W58" s="1"/>
  <c r="W59" s="1"/>
  <c r="W60" s="1"/>
  <c r="W61" s="1"/>
  <c r="W62" s="1"/>
  <c r="W63" s="1"/>
  <c r="W64" s="1"/>
  <c r="W65" s="1"/>
  <c r="W66" s="1"/>
  <c r="Y57"/>
  <c r="Y58" s="1"/>
  <c r="Y59" s="1"/>
  <c r="Y60" s="1"/>
  <c r="Y61" s="1"/>
  <c r="Y62" s="1"/>
  <c r="Y63" s="1"/>
  <c r="Y64" s="1"/>
  <c r="Y65" s="1"/>
  <c r="Y66" s="1"/>
  <c r="P44"/>
  <c r="P49"/>
  <c r="T44"/>
  <c r="T49"/>
  <c r="X44"/>
  <c r="X49"/>
  <c r="Q44"/>
  <c r="Q49"/>
  <c r="W44"/>
  <c r="W49"/>
  <c r="Y44"/>
  <c r="Y49"/>
  <c r="AE4" i="7" a="1"/>
  <c r="AD4" a="1"/>
  <c r="O57" i="6"/>
  <c r="O58" s="1"/>
  <c r="O59" s="1"/>
  <c r="O60" s="1"/>
  <c r="O61" s="1"/>
  <c r="O62" s="1"/>
  <c r="O63" s="1"/>
  <c r="O64" s="1"/>
  <c r="O65" s="1"/>
  <c r="O66" s="1"/>
  <c r="Y47"/>
  <c r="W47"/>
  <c r="T47"/>
  <c r="R47"/>
  <c r="P47"/>
  <c r="Y40"/>
  <c r="W40"/>
  <c r="T40"/>
  <c r="R40"/>
  <c r="P40"/>
  <c r="O40"/>
  <c r="X40"/>
  <c r="V40"/>
  <c r="U40"/>
  <c r="S40"/>
  <c r="Q40"/>
  <c r="AE14" i="10" l="1"/>
  <c r="AE7"/>
  <c r="AE11"/>
  <c r="AE4"/>
  <c r="AE8"/>
  <c r="AE12"/>
  <c r="AE5"/>
  <c r="AE9"/>
  <c r="AE13"/>
  <c r="AE6"/>
  <c r="AE10"/>
  <c r="AD14"/>
  <c r="AD5"/>
  <c r="AD9"/>
  <c r="AD13"/>
  <c r="AD6"/>
  <c r="AD10"/>
  <c r="AD7"/>
  <c r="AD11"/>
  <c r="AD4"/>
  <c r="AD8"/>
  <c r="AD12"/>
  <c r="E12"/>
  <c r="E3"/>
  <c r="E11"/>
  <c r="E9"/>
  <c r="E6"/>
  <c r="E10"/>
  <c r="E7"/>
  <c r="E5"/>
  <c r="E13"/>
  <c r="E4"/>
  <c r="E8"/>
  <c r="D12"/>
  <c r="D11"/>
  <c r="D3"/>
  <c r="D7"/>
  <c r="D9"/>
  <c r="D6"/>
  <c r="D10"/>
  <c r="D5"/>
  <c r="D13"/>
  <c r="D4"/>
  <c r="D8"/>
  <c r="AI4" a="1"/>
  <c r="AR9" i="7"/>
  <c r="AR6"/>
  <c r="AR4"/>
  <c r="AR10"/>
  <c r="AR8"/>
  <c r="AR5"/>
  <c r="AU10"/>
  <c r="AU8"/>
  <c r="AU5"/>
  <c r="AU9"/>
  <c r="AU6"/>
  <c r="AU4"/>
  <c r="AM10"/>
  <c r="AM8"/>
  <c r="AM5"/>
  <c r="AM9"/>
  <c r="AM6"/>
  <c r="AM4"/>
  <c r="AQ10"/>
  <c r="AQ8"/>
  <c r="AQ5"/>
  <c r="AQ9"/>
  <c r="AQ6"/>
  <c r="AQ4"/>
  <c r="AV9"/>
  <c r="AV6"/>
  <c r="AV4"/>
  <c r="AV10"/>
  <c r="AV8"/>
  <c r="AV5"/>
  <c r="AE4"/>
  <c r="AE7"/>
  <c r="AE11"/>
  <c r="AE13"/>
  <c r="AE5"/>
  <c r="AE12"/>
  <c r="AE8"/>
  <c r="AE9"/>
  <c r="AE14"/>
  <c r="AE10"/>
  <c r="AE6"/>
  <c r="AN9"/>
  <c r="AN6"/>
  <c r="AN4"/>
  <c r="AN10"/>
  <c r="AN8"/>
  <c r="AN5"/>
  <c r="AP9"/>
  <c r="AP6"/>
  <c r="AP4"/>
  <c r="AP10"/>
  <c r="AP8"/>
  <c r="AP5"/>
  <c r="AS10"/>
  <c r="AS8"/>
  <c r="AS5"/>
  <c r="AS9"/>
  <c r="AS6"/>
  <c r="AS4"/>
  <c r="AO10"/>
  <c r="AO8"/>
  <c r="AO5"/>
  <c r="AO9"/>
  <c r="AO6"/>
  <c r="AO4"/>
  <c r="AT9"/>
  <c r="AT6"/>
  <c r="AT4"/>
  <c r="AT10"/>
  <c r="AT8"/>
  <c r="AT5"/>
  <c r="AL9"/>
  <c r="AL6"/>
  <c r="AL4"/>
  <c r="AL10"/>
  <c r="AL8"/>
  <c r="AL5"/>
  <c r="D3" a="1"/>
  <c r="AD4"/>
  <c r="AD11"/>
  <c r="AD7"/>
  <c r="AD9"/>
  <c r="AD14"/>
  <c r="AD10"/>
  <c r="AD6"/>
  <c r="AD13"/>
  <c r="AD5"/>
  <c r="AD12"/>
  <c r="AD8"/>
  <c r="E3" a="1"/>
  <c r="Q107" i="6"/>
  <c r="Q109"/>
  <c r="Q106"/>
  <c r="Q108"/>
  <c r="Q110"/>
  <c r="Q112"/>
  <c r="Q114"/>
  <c r="Q116"/>
  <c r="Q118"/>
  <c r="Q120"/>
  <c r="Q122"/>
  <c r="Q124"/>
  <c r="Q126"/>
  <c r="Q128"/>
  <c r="Q130"/>
  <c r="Q132"/>
  <c r="Q134"/>
  <c r="Q136"/>
  <c r="Q138"/>
  <c r="Q140"/>
  <c r="Q111"/>
  <c r="Q113"/>
  <c r="Q115"/>
  <c r="Q117"/>
  <c r="Q119"/>
  <c r="Q121"/>
  <c r="Q123"/>
  <c r="Q125"/>
  <c r="Q127"/>
  <c r="Q129"/>
  <c r="Q131"/>
  <c r="Q133"/>
  <c r="Q135"/>
  <c r="Q137"/>
  <c r="Q139"/>
  <c r="Q141"/>
  <c r="U107"/>
  <c r="U109"/>
  <c r="U106"/>
  <c r="U108"/>
  <c r="U110"/>
  <c r="U112"/>
  <c r="U114"/>
  <c r="U116"/>
  <c r="U118"/>
  <c r="U120"/>
  <c r="U122"/>
  <c r="U124"/>
  <c r="U126"/>
  <c r="U128"/>
  <c r="U130"/>
  <c r="U132"/>
  <c r="U134"/>
  <c r="U136"/>
  <c r="U138"/>
  <c r="U140"/>
  <c r="U111"/>
  <c r="U113"/>
  <c r="U115"/>
  <c r="U117"/>
  <c r="U119"/>
  <c r="U121"/>
  <c r="U123"/>
  <c r="U125"/>
  <c r="U127"/>
  <c r="U129"/>
  <c r="U131"/>
  <c r="U133"/>
  <c r="U135"/>
  <c r="U137"/>
  <c r="U139"/>
  <c r="U141"/>
  <c r="X107"/>
  <c r="X109"/>
  <c r="X106"/>
  <c r="X108"/>
  <c r="X110"/>
  <c r="X112"/>
  <c r="X114"/>
  <c r="X116"/>
  <c r="X118"/>
  <c r="X120"/>
  <c r="X122"/>
  <c r="X124"/>
  <c r="X126"/>
  <c r="X128"/>
  <c r="X130"/>
  <c r="X132"/>
  <c r="X134"/>
  <c r="X136"/>
  <c r="X138"/>
  <c r="X140"/>
  <c r="X111"/>
  <c r="X113"/>
  <c r="X115"/>
  <c r="X117"/>
  <c r="X119"/>
  <c r="X121"/>
  <c r="X123"/>
  <c r="X125"/>
  <c r="X127"/>
  <c r="X129"/>
  <c r="X131"/>
  <c r="X133"/>
  <c r="X135"/>
  <c r="X137"/>
  <c r="X139"/>
  <c r="X141"/>
  <c r="R106"/>
  <c r="R108"/>
  <c r="R110"/>
  <c r="R107"/>
  <c r="R109"/>
  <c r="R111"/>
  <c r="R113"/>
  <c r="R115"/>
  <c r="R117"/>
  <c r="R119"/>
  <c r="R121"/>
  <c r="R123"/>
  <c r="R125"/>
  <c r="R127"/>
  <c r="R129"/>
  <c r="R131"/>
  <c r="R133"/>
  <c r="R135"/>
  <c r="R137"/>
  <c r="R139"/>
  <c r="R141"/>
  <c r="R112"/>
  <c r="R114"/>
  <c r="R116"/>
  <c r="R118"/>
  <c r="R120"/>
  <c r="R122"/>
  <c r="R124"/>
  <c r="R126"/>
  <c r="R128"/>
  <c r="R130"/>
  <c r="R132"/>
  <c r="R134"/>
  <c r="R136"/>
  <c r="R138"/>
  <c r="R140"/>
  <c r="Y106"/>
  <c r="Y108"/>
  <c r="Y107"/>
  <c r="Y109"/>
  <c r="Y111"/>
  <c r="Y110"/>
  <c r="Y113"/>
  <c r="Y115"/>
  <c r="Y117"/>
  <c r="Y119"/>
  <c r="Y121"/>
  <c r="Y123"/>
  <c r="Y125"/>
  <c r="Y127"/>
  <c r="Y129"/>
  <c r="Y131"/>
  <c r="Y133"/>
  <c r="Y135"/>
  <c r="Y137"/>
  <c r="Y139"/>
  <c r="Y141"/>
  <c r="Y112"/>
  <c r="Y114"/>
  <c r="Y116"/>
  <c r="Y118"/>
  <c r="Y120"/>
  <c r="Y122"/>
  <c r="Y124"/>
  <c r="Y126"/>
  <c r="Y128"/>
  <c r="Y130"/>
  <c r="Y132"/>
  <c r="Y134"/>
  <c r="Y136"/>
  <c r="Y138"/>
  <c r="Y140"/>
  <c r="S107"/>
  <c r="S109"/>
  <c r="S106"/>
  <c r="S108"/>
  <c r="S110"/>
  <c r="S111"/>
  <c r="S112"/>
  <c r="S114"/>
  <c r="S116"/>
  <c r="S118"/>
  <c r="S120"/>
  <c r="S122"/>
  <c r="S124"/>
  <c r="S126"/>
  <c r="S128"/>
  <c r="S130"/>
  <c r="S132"/>
  <c r="S134"/>
  <c r="S136"/>
  <c r="S138"/>
  <c r="S140"/>
  <c r="S113"/>
  <c r="S115"/>
  <c r="S117"/>
  <c r="S119"/>
  <c r="S121"/>
  <c r="S123"/>
  <c r="S125"/>
  <c r="S127"/>
  <c r="S129"/>
  <c r="S131"/>
  <c r="S133"/>
  <c r="S135"/>
  <c r="S137"/>
  <c r="S139"/>
  <c r="S141"/>
  <c r="V107"/>
  <c r="V109"/>
  <c r="V106"/>
  <c r="V108"/>
  <c r="V110"/>
  <c r="V111"/>
  <c r="V112"/>
  <c r="V114"/>
  <c r="V116"/>
  <c r="V118"/>
  <c r="V120"/>
  <c r="V122"/>
  <c r="V124"/>
  <c r="V126"/>
  <c r="V128"/>
  <c r="V130"/>
  <c r="V132"/>
  <c r="V134"/>
  <c r="V136"/>
  <c r="V138"/>
  <c r="V140"/>
  <c r="V113"/>
  <c r="V115"/>
  <c r="V117"/>
  <c r="V119"/>
  <c r="V121"/>
  <c r="V123"/>
  <c r="V125"/>
  <c r="V127"/>
  <c r="V129"/>
  <c r="V131"/>
  <c r="V133"/>
  <c r="V135"/>
  <c r="V137"/>
  <c r="V139"/>
  <c r="V141"/>
  <c r="P106"/>
  <c r="P108"/>
  <c r="P110"/>
  <c r="P107"/>
  <c r="P109"/>
  <c r="P111"/>
  <c r="P112"/>
  <c r="P113"/>
  <c r="P115"/>
  <c r="P117"/>
  <c r="P119"/>
  <c r="P121"/>
  <c r="P123"/>
  <c r="P125"/>
  <c r="P127"/>
  <c r="P129"/>
  <c r="P131"/>
  <c r="P133"/>
  <c r="P135"/>
  <c r="P137"/>
  <c r="P139"/>
  <c r="P141"/>
  <c r="P114"/>
  <c r="P116"/>
  <c r="P118"/>
  <c r="P120"/>
  <c r="P122"/>
  <c r="P124"/>
  <c r="P126"/>
  <c r="P128"/>
  <c r="P130"/>
  <c r="P132"/>
  <c r="P134"/>
  <c r="P136"/>
  <c r="P138"/>
  <c r="P140"/>
  <c r="T106"/>
  <c r="T108"/>
  <c r="T110"/>
  <c r="T107"/>
  <c r="T109"/>
  <c r="T111"/>
  <c r="T113"/>
  <c r="T115"/>
  <c r="T117"/>
  <c r="T119"/>
  <c r="T121"/>
  <c r="T123"/>
  <c r="T125"/>
  <c r="T127"/>
  <c r="T129"/>
  <c r="T131"/>
  <c r="T133"/>
  <c r="T135"/>
  <c r="T137"/>
  <c r="T139"/>
  <c r="T141"/>
  <c r="T112"/>
  <c r="T114"/>
  <c r="T116"/>
  <c r="T118"/>
  <c r="T120"/>
  <c r="T122"/>
  <c r="T124"/>
  <c r="T126"/>
  <c r="T128"/>
  <c r="T130"/>
  <c r="T132"/>
  <c r="T134"/>
  <c r="T136"/>
  <c r="T138"/>
  <c r="T140"/>
  <c r="W106"/>
  <c r="W108"/>
  <c r="W107"/>
  <c r="W109"/>
  <c r="W111"/>
  <c r="W113"/>
  <c r="W115"/>
  <c r="W117"/>
  <c r="W119"/>
  <c r="W121"/>
  <c r="W123"/>
  <c r="W125"/>
  <c r="W127"/>
  <c r="W129"/>
  <c r="W131"/>
  <c r="W133"/>
  <c r="W135"/>
  <c r="W137"/>
  <c r="W139"/>
  <c r="W141"/>
  <c r="W110"/>
  <c r="W112"/>
  <c r="W114"/>
  <c r="W116"/>
  <c r="W118"/>
  <c r="W120"/>
  <c r="W122"/>
  <c r="W124"/>
  <c r="W126"/>
  <c r="W128"/>
  <c r="W130"/>
  <c r="W132"/>
  <c r="W134"/>
  <c r="W136"/>
  <c r="W138"/>
  <c r="W140"/>
  <c r="O108"/>
  <c r="O110"/>
  <c r="O112"/>
  <c r="O114"/>
  <c r="O116"/>
  <c r="O118"/>
  <c r="O120"/>
  <c r="O122"/>
  <c r="O124"/>
  <c r="O126"/>
  <c r="O128"/>
  <c r="O130"/>
  <c r="O132"/>
  <c r="O134"/>
  <c r="O136"/>
  <c r="O138"/>
  <c r="O140"/>
  <c r="O106"/>
  <c r="O107"/>
  <c r="O109"/>
  <c r="O111"/>
  <c r="O113"/>
  <c r="O115"/>
  <c r="O117"/>
  <c r="O119"/>
  <c r="O121"/>
  <c r="O123"/>
  <c r="O125"/>
  <c r="O127"/>
  <c r="O129"/>
  <c r="O131"/>
  <c r="O133"/>
  <c r="O135"/>
  <c r="O137"/>
  <c r="O139"/>
  <c r="O141"/>
  <c r="AI14" i="10" l="1"/>
  <c r="AI5"/>
  <c r="AI9"/>
  <c r="AI13"/>
  <c r="AI6"/>
  <c r="AI10"/>
  <c r="AI7"/>
  <c r="AI11"/>
  <c r="AI4"/>
  <c r="AI8"/>
  <c r="AI12"/>
  <c r="E3" i="7"/>
  <c r="E10"/>
  <c r="E6"/>
  <c r="E13"/>
  <c r="E9"/>
  <c r="E5"/>
  <c r="E12"/>
  <c r="E8"/>
  <c r="E4"/>
  <c r="E11"/>
  <c r="E7"/>
  <c r="D4"/>
  <c r="D9"/>
  <c r="D5"/>
  <c r="D13"/>
  <c r="D10"/>
  <c r="D6"/>
  <c r="D11"/>
  <c r="D7"/>
  <c r="D3"/>
  <c r="D12"/>
  <c r="D8"/>
  <c r="AI4" a="1"/>
  <c r="W142" i="6"/>
  <c r="T142"/>
  <c r="P142"/>
  <c r="V142"/>
  <c r="S142"/>
  <c r="Y142"/>
  <c r="R142"/>
  <c r="X142"/>
  <c r="U142"/>
  <c r="Q142"/>
  <c r="O142"/>
  <c r="AI4" i="7" l="1"/>
  <c r="AI11"/>
  <c r="AI7"/>
  <c r="AI14"/>
  <c r="AI10"/>
  <c r="AI6"/>
  <c r="AI9"/>
  <c r="AI5"/>
  <c r="AI12"/>
  <c r="AI8"/>
  <c r="AI13"/>
  <c r="Q144" i="6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X144"/>
  <c r="X145"/>
  <c r="X146"/>
  <c r="X147"/>
  <c r="X148"/>
  <c r="X149"/>
  <c r="X150"/>
  <c r="X151"/>
  <c r="X152"/>
  <c r="X153"/>
  <c r="X154"/>
  <c r="X155"/>
  <c r="X156"/>
  <c r="X157"/>
  <c r="X158"/>
  <c r="X159"/>
  <c r="X160"/>
  <c r="X161"/>
  <c r="X162"/>
  <c r="X163"/>
  <c r="X164"/>
  <c r="X165"/>
  <c r="X166"/>
  <c r="X167"/>
  <c r="X168"/>
  <c r="X169"/>
  <c r="X170"/>
  <c r="X171"/>
  <c r="X172"/>
  <c r="X173"/>
  <c r="X174"/>
  <c r="X175"/>
  <c r="X176"/>
  <c r="X177"/>
  <c r="X178"/>
  <c r="X179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P144"/>
  <c r="P145"/>
  <c r="P146"/>
  <c r="P147"/>
  <c r="P148"/>
  <c r="P149"/>
  <c r="P150"/>
  <c r="P151"/>
  <c r="P152"/>
  <c r="P153"/>
  <c r="P154"/>
  <c r="P155"/>
  <c r="P156"/>
  <c r="P157"/>
  <c r="P158"/>
  <c r="P159"/>
  <c r="P160"/>
  <c r="P161"/>
  <c r="P162"/>
  <c r="P163"/>
  <c r="P164"/>
  <c r="P165"/>
  <c r="P166"/>
  <c r="P167"/>
  <c r="P168"/>
  <c r="P169"/>
  <c r="P170"/>
  <c r="P171"/>
  <c r="P172"/>
  <c r="P173"/>
  <c r="P174"/>
  <c r="P175"/>
  <c r="P176"/>
  <c r="P177"/>
  <c r="P178"/>
  <c r="P179"/>
  <c r="W144"/>
  <c r="W145"/>
  <c r="W146"/>
  <c r="W147"/>
  <c r="W148"/>
  <c r="W149"/>
  <c r="W150"/>
  <c r="W151"/>
  <c r="W152"/>
  <c r="W153"/>
  <c r="W154"/>
  <c r="W155"/>
  <c r="W156"/>
  <c r="W157"/>
  <c r="W158"/>
  <c r="W159"/>
  <c r="W160"/>
  <c r="W161"/>
  <c r="W162"/>
  <c r="W163"/>
  <c r="W164"/>
  <c r="W165"/>
  <c r="W166"/>
  <c r="W167"/>
  <c r="W168"/>
  <c r="W169"/>
  <c r="W170"/>
  <c r="W171"/>
  <c r="W172"/>
  <c r="W173"/>
  <c r="W174"/>
  <c r="W175"/>
  <c r="W176"/>
  <c r="W177"/>
  <c r="W178"/>
  <c r="W179"/>
  <c r="O145"/>
  <c r="O147"/>
  <c r="O149"/>
  <c r="O151"/>
  <c r="O153"/>
  <c r="O155"/>
  <c r="O157"/>
  <c r="O159"/>
  <c r="O161"/>
  <c r="O163"/>
  <c r="O165"/>
  <c r="O167"/>
  <c r="O169"/>
  <c r="O171"/>
  <c r="O173"/>
  <c r="O175"/>
  <c r="O177"/>
  <c r="O179"/>
  <c r="O146"/>
  <c r="O148"/>
  <c r="O150"/>
  <c r="O152"/>
  <c r="O154"/>
  <c r="O156"/>
  <c r="O158"/>
  <c r="O160"/>
  <c r="O162"/>
  <c r="O164"/>
  <c r="O166"/>
  <c r="O168"/>
  <c r="O170"/>
  <c r="O172"/>
  <c r="O174"/>
  <c r="O176"/>
  <c r="O178"/>
  <c r="O144"/>
  <c r="U144"/>
  <c r="U145"/>
  <c r="U146"/>
  <c r="U147"/>
  <c r="U148"/>
  <c r="U149"/>
  <c r="U150"/>
  <c r="U151"/>
  <c r="U152"/>
  <c r="U153"/>
  <c r="U154"/>
  <c r="U155"/>
  <c r="U156"/>
  <c r="U157"/>
  <c r="U158"/>
  <c r="U159"/>
  <c r="U160"/>
  <c r="U161"/>
  <c r="U162"/>
  <c r="U163"/>
  <c r="U164"/>
  <c r="U165"/>
  <c r="U166"/>
  <c r="U167"/>
  <c r="U168"/>
  <c r="U169"/>
  <c r="U170"/>
  <c r="U171"/>
  <c r="U172"/>
  <c r="U173"/>
  <c r="U174"/>
  <c r="U175"/>
  <c r="U176"/>
  <c r="U177"/>
  <c r="U178"/>
  <c r="U179"/>
  <c r="R144"/>
  <c r="R145"/>
  <c r="R146"/>
  <c r="R147"/>
  <c r="R148"/>
  <c r="R149"/>
  <c r="R150"/>
  <c r="R151"/>
  <c r="R152"/>
  <c r="R153"/>
  <c r="R154"/>
  <c r="R155"/>
  <c r="R156"/>
  <c r="R157"/>
  <c r="R158"/>
  <c r="R159"/>
  <c r="R160"/>
  <c r="R161"/>
  <c r="R162"/>
  <c r="R163"/>
  <c r="R164"/>
  <c r="R165"/>
  <c r="R166"/>
  <c r="R167"/>
  <c r="R168"/>
  <c r="R169"/>
  <c r="R170"/>
  <c r="R171"/>
  <c r="R172"/>
  <c r="R173"/>
  <c r="R174"/>
  <c r="R175"/>
  <c r="R176"/>
  <c r="R177"/>
  <c r="R178"/>
  <c r="R179"/>
  <c r="Y145"/>
  <c r="Y146"/>
  <c r="Y148"/>
  <c r="Y150"/>
  <c r="Y152"/>
  <c r="Y154"/>
  <c r="Y156"/>
  <c r="Y158"/>
  <c r="Y160"/>
  <c r="Y162"/>
  <c r="Y164"/>
  <c r="Y166"/>
  <c r="Y168"/>
  <c r="Y170"/>
  <c r="Y172"/>
  <c r="Y174"/>
  <c r="Y176"/>
  <c r="Y178"/>
  <c r="Y144"/>
  <c r="Y147"/>
  <c r="Y149"/>
  <c r="Y151"/>
  <c r="Y153"/>
  <c r="Y155"/>
  <c r="Y157"/>
  <c r="Y159"/>
  <c r="Y161"/>
  <c r="Y163"/>
  <c r="Y165"/>
  <c r="Y167"/>
  <c r="Y169"/>
  <c r="Y171"/>
  <c r="Y173"/>
  <c r="Y175"/>
  <c r="Y177"/>
  <c r="Y179"/>
  <c r="V144"/>
  <c r="V145"/>
  <c r="V146"/>
  <c r="V147"/>
  <c r="V148"/>
  <c r="V149"/>
  <c r="V150"/>
  <c r="V151"/>
  <c r="V152"/>
  <c r="V153"/>
  <c r="V154"/>
  <c r="V155"/>
  <c r="V156"/>
  <c r="V157"/>
  <c r="V158"/>
  <c r="V159"/>
  <c r="V160"/>
  <c r="V161"/>
  <c r="V162"/>
  <c r="V163"/>
  <c r="V164"/>
  <c r="V165"/>
  <c r="V166"/>
  <c r="V167"/>
  <c r="V168"/>
  <c r="V169"/>
  <c r="V170"/>
  <c r="V171"/>
  <c r="V172"/>
  <c r="V173"/>
  <c r="V174"/>
  <c r="V175"/>
  <c r="V176"/>
  <c r="V177"/>
  <c r="V178"/>
  <c r="V179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AC18" l="1"/>
  <c r="AC33"/>
  <c r="AC17"/>
  <c r="AC31"/>
  <c r="AC13"/>
  <c r="AC4"/>
  <c r="AC21"/>
  <c r="AC6"/>
  <c r="AC11"/>
  <c r="AC7"/>
  <c r="AD7" s="1"/>
  <c r="AC16"/>
  <c r="AC22"/>
  <c r="AD22" s="1"/>
  <c r="AC8"/>
  <c r="AD8"/>
  <c r="AC24"/>
  <c r="AC19"/>
  <c r="AD19" s="1"/>
  <c r="AC29"/>
  <c r="AC38"/>
  <c r="AD38" s="1"/>
  <c r="AC37"/>
  <c r="AC36"/>
  <c r="AC26"/>
  <c r="AC30"/>
  <c r="AD30" s="1"/>
  <c r="AJ30" s="1"/>
  <c r="AC25"/>
  <c r="AD25" s="1"/>
  <c r="AC10"/>
  <c r="AD11" s="1"/>
  <c r="AC34"/>
  <c r="AD34" s="1"/>
  <c r="AC35"/>
  <c r="AD36" s="1"/>
  <c r="AC32"/>
  <c r="AD32" s="1"/>
  <c r="AN32" s="1"/>
  <c r="AC3"/>
  <c r="AD3" s="1"/>
  <c r="AI3" s="1"/>
  <c r="AC20"/>
  <c r="AD20" s="1"/>
  <c r="AJ20" s="1"/>
  <c r="AC27"/>
  <c r="AD27" s="1"/>
  <c r="AO27" s="1"/>
  <c r="AC23"/>
  <c r="AD23" s="1"/>
  <c r="AO23" s="1"/>
  <c r="AC9"/>
  <c r="AD9" s="1"/>
  <c r="AC12"/>
  <c r="AD12" s="1"/>
  <c r="AP12" s="1"/>
  <c r="AC15"/>
  <c r="AC14"/>
  <c r="AD14" s="1"/>
  <c r="AN14" s="1"/>
  <c r="AC5"/>
  <c r="AD5" s="1"/>
  <c r="AC28"/>
  <c r="AD29" s="1"/>
  <c r="AD37" l="1"/>
  <c r="BX14"/>
  <c r="AZ14"/>
  <c r="BL14" s="1"/>
  <c r="BY27"/>
  <c r="BA27"/>
  <c r="BM27" s="1"/>
  <c r="BX32"/>
  <c r="AZ32"/>
  <c r="BL32" s="1"/>
  <c r="AD15"/>
  <c r="AO15" s="1"/>
  <c r="AJ3"/>
  <c r="AD17"/>
  <c r="AN17" s="1"/>
  <c r="BZ12"/>
  <c r="BB12"/>
  <c r="BN12" s="1"/>
  <c r="BY23"/>
  <c r="BA23"/>
  <c r="BM23" s="1"/>
  <c r="BT20"/>
  <c r="AV20"/>
  <c r="BH20" s="1"/>
  <c r="BS3"/>
  <c r="AU3"/>
  <c r="BT30"/>
  <c r="AV30"/>
  <c r="BH30" s="1"/>
  <c r="AH29"/>
  <c r="AG29"/>
  <c r="AF29"/>
  <c r="AI29"/>
  <c r="AL29"/>
  <c r="AK29"/>
  <c r="AP29"/>
  <c r="AN29"/>
  <c r="AJ29"/>
  <c r="AO29"/>
  <c r="AM29"/>
  <c r="AH11"/>
  <c r="AG11"/>
  <c r="AF11"/>
  <c r="AI11"/>
  <c r="AL11"/>
  <c r="AK11"/>
  <c r="AJ11"/>
  <c r="AO11"/>
  <c r="AM11"/>
  <c r="AP11"/>
  <c r="AN11"/>
  <c r="AI5"/>
  <c r="AL5"/>
  <c r="AK5"/>
  <c r="AJ5"/>
  <c r="AP5"/>
  <c r="AG9"/>
  <c r="AF9"/>
  <c r="AI9"/>
  <c r="AL9"/>
  <c r="AK9"/>
  <c r="AF34"/>
  <c r="AI34"/>
  <c r="AL34"/>
  <c r="AK34"/>
  <c r="AJ34"/>
  <c r="AP34"/>
  <c r="AF25"/>
  <c r="AI25"/>
  <c r="AL25"/>
  <c r="AK25"/>
  <c r="AJ25"/>
  <c r="AP25"/>
  <c r="AH36"/>
  <c r="AL36"/>
  <c r="AP36"/>
  <c r="AM36"/>
  <c r="AI36"/>
  <c r="AN36"/>
  <c r="AF36"/>
  <c r="AJ36"/>
  <c r="AO36"/>
  <c r="AI37"/>
  <c r="AP37"/>
  <c r="AH37"/>
  <c r="AF37"/>
  <c r="AJ37"/>
  <c r="AM37"/>
  <c r="AK37"/>
  <c r="AN37"/>
  <c r="AG37"/>
  <c r="AL37"/>
  <c r="AO37"/>
  <c r="AI38"/>
  <c r="AP38"/>
  <c r="AN38"/>
  <c r="AG38"/>
  <c r="AK38"/>
  <c r="AJ38"/>
  <c r="AH38"/>
  <c r="AF38"/>
  <c r="AO38"/>
  <c r="AM38"/>
  <c r="AL38"/>
  <c r="AN19"/>
  <c r="AM19"/>
  <c r="AH19"/>
  <c r="AG19"/>
  <c r="AF19"/>
  <c r="AI19"/>
  <c r="AF8"/>
  <c r="AI8"/>
  <c r="AL8"/>
  <c r="AK8"/>
  <c r="AJ8"/>
  <c r="AP8"/>
  <c r="AK22"/>
  <c r="AJ22"/>
  <c r="AP22"/>
  <c r="AO22"/>
  <c r="AN22"/>
  <c r="AG7"/>
  <c r="AF7"/>
  <c r="AI7"/>
  <c r="AL7"/>
  <c r="AK7"/>
  <c r="AD26"/>
  <c r="AD24"/>
  <c r="AD16"/>
  <c r="AD6"/>
  <c r="AD21"/>
  <c r="AD4"/>
  <c r="AD13"/>
  <c r="AD31"/>
  <c r="AD33"/>
  <c r="AF3"/>
  <c r="AI22"/>
  <c r="AG22"/>
  <c r="AM22"/>
  <c r="AP19"/>
  <c r="AK19"/>
  <c r="AG8"/>
  <c r="AM8"/>
  <c r="AO8"/>
  <c r="AM30"/>
  <c r="AO30"/>
  <c r="AH14"/>
  <c r="AH12"/>
  <c r="AN12"/>
  <c r="AM20"/>
  <c r="AO20"/>
  <c r="AG27"/>
  <c r="AM27"/>
  <c r="AF32"/>
  <c r="AH32"/>
  <c r="AG5"/>
  <c r="AM5"/>
  <c r="AO5"/>
  <c r="AG34"/>
  <c r="AM34"/>
  <c r="AO34"/>
  <c r="AM9"/>
  <c r="AO9"/>
  <c r="AJ9"/>
  <c r="AH25"/>
  <c r="AN25"/>
  <c r="AG15"/>
  <c r="AM15"/>
  <c r="AH17"/>
  <c r="AH7"/>
  <c r="AN7"/>
  <c r="AP7"/>
  <c r="AG23"/>
  <c r="AM23"/>
  <c r="AG36"/>
  <c r="AF15"/>
  <c r="AI15"/>
  <c r="AL15"/>
  <c r="AK15"/>
  <c r="AJ15"/>
  <c r="AP15"/>
  <c r="AI27"/>
  <c r="AL27"/>
  <c r="AK27"/>
  <c r="AJ27"/>
  <c r="AP27"/>
  <c r="AI32"/>
  <c r="AL32"/>
  <c r="AK32"/>
  <c r="AJ32"/>
  <c r="AP32"/>
  <c r="AF14"/>
  <c r="AI14"/>
  <c r="AL14"/>
  <c r="AK14"/>
  <c r="AJ14"/>
  <c r="AP14"/>
  <c r="AG12"/>
  <c r="AF12"/>
  <c r="AI12"/>
  <c r="AL12"/>
  <c r="AK12"/>
  <c r="AF23"/>
  <c r="AI23"/>
  <c r="AL23"/>
  <c r="AK23"/>
  <c r="AJ23"/>
  <c r="AP23"/>
  <c r="AH20"/>
  <c r="AG20"/>
  <c r="AF20"/>
  <c r="AI20"/>
  <c r="AL20"/>
  <c r="AK20"/>
  <c r="AH3"/>
  <c r="AO3"/>
  <c r="AL3"/>
  <c r="AN3"/>
  <c r="AM3"/>
  <c r="AP3"/>
  <c r="AG30"/>
  <c r="AF30"/>
  <c r="AI30"/>
  <c r="AL30"/>
  <c r="AK30"/>
  <c r="AF17"/>
  <c r="AI17"/>
  <c r="AL17"/>
  <c r="AK17"/>
  <c r="AJ17"/>
  <c r="AP17"/>
  <c r="AD28"/>
  <c r="AD35"/>
  <c r="AD10"/>
  <c r="AG3"/>
  <c r="AD18"/>
  <c r="AK3"/>
  <c r="AL22"/>
  <c r="AF22"/>
  <c r="AH22"/>
  <c r="AO19"/>
  <c r="AJ19"/>
  <c r="AL19"/>
  <c r="AH8"/>
  <c r="AN8"/>
  <c r="AH30"/>
  <c r="AN30"/>
  <c r="AP30"/>
  <c r="AG14"/>
  <c r="AM14"/>
  <c r="AO14"/>
  <c r="AM12"/>
  <c r="AO12"/>
  <c r="AJ12"/>
  <c r="AN20"/>
  <c r="AP20"/>
  <c r="AF27"/>
  <c r="AH27"/>
  <c r="AN27"/>
  <c r="AG32"/>
  <c r="AM32"/>
  <c r="AO32"/>
  <c r="AF5"/>
  <c r="AH5"/>
  <c r="AN5"/>
  <c r="AH34"/>
  <c r="AN34"/>
  <c r="AH9"/>
  <c r="AN9"/>
  <c r="AP9"/>
  <c r="AG25"/>
  <c r="AM25"/>
  <c r="AO25"/>
  <c r="AH15"/>
  <c r="AN15"/>
  <c r="AG17"/>
  <c r="AM17"/>
  <c r="AO17"/>
  <c r="AM7"/>
  <c r="AO7"/>
  <c r="AJ7"/>
  <c r="AH23"/>
  <c r="AN23"/>
  <c r="AK36"/>
  <c r="BX23" l="1"/>
  <c r="AZ23"/>
  <c r="BL23" s="1"/>
  <c r="BW7"/>
  <c r="AY7"/>
  <c r="BK7" s="1"/>
  <c r="BW17"/>
  <c r="AY17"/>
  <c r="BK17" s="1"/>
  <c r="BX15"/>
  <c r="AZ15"/>
  <c r="BL15" s="1"/>
  <c r="BY25"/>
  <c r="BA25"/>
  <c r="BM25" s="1"/>
  <c r="BQ25"/>
  <c r="AS25"/>
  <c r="BE25" s="1"/>
  <c r="BX9"/>
  <c r="AZ9"/>
  <c r="BL9" s="1"/>
  <c r="BX34"/>
  <c r="AZ34"/>
  <c r="BL34" s="1"/>
  <c r="BX5"/>
  <c r="AZ5"/>
  <c r="BL5" s="1"/>
  <c r="BP5"/>
  <c r="AR5"/>
  <c r="BD5" s="1"/>
  <c r="BW32"/>
  <c r="AY32"/>
  <c r="BK32" s="1"/>
  <c r="BX27"/>
  <c r="AZ27"/>
  <c r="BL27" s="1"/>
  <c r="BP27"/>
  <c r="AR27"/>
  <c r="BD27" s="1"/>
  <c r="BX20"/>
  <c r="AZ20"/>
  <c r="BL20" s="1"/>
  <c r="BY12"/>
  <c r="BA12"/>
  <c r="BM12" s="1"/>
  <c r="BY14"/>
  <c r="BA14"/>
  <c r="BM14" s="1"/>
  <c r="BQ14"/>
  <c r="AS14"/>
  <c r="BE14" s="1"/>
  <c r="BX30"/>
  <c r="AZ30"/>
  <c r="BL30" s="1"/>
  <c r="BX8"/>
  <c r="AZ8"/>
  <c r="BL8" s="1"/>
  <c r="BV19"/>
  <c r="AX19"/>
  <c r="BJ19" s="1"/>
  <c r="BY19"/>
  <c r="BA19"/>
  <c r="BM19" s="1"/>
  <c r="BP22"/>
  <c r="AR22"/>
  <c r="BD22" s="1"/>
  <c r="BU3"/>
  <c r="AW3"/>
  <c r="BQ3"/>
  <c r="AS3"/>
  <c r="BZ17"/>
  <c r="BB17"/>
  <c r="BN17" s="1"/>
  <c r="BU17"/>
  <c r="AW17"/>
  <c r="BI17" s="1"/>
  <c r="BS17"/>
  <c r="AU17"/>
  <c r="BG17" s="1"/>
  <c r="BU30"/>
  <c r="AW30"/>
  <c r="BI30" s="1"/>
  <c r="BS30"/>
  <c r="AU30"/>
  <c r="BG30" s="1"/>
  <c r="BQ30"/>
  <c r="AS30"/>
  <c r="BE30" s="1"/>
  <c r="BW3"/>
  <c r="AY3"/>
  <c r="BV3"/>
  <c r="AX3"/>
  <c r="BR3"/>
  <c r="AT3"/>
  <c r="BV20"/>
  <c r="AX20"/>
  <c r="BJ20" s="1"/>
  <c r="BP20"/>
  <c r="AR20"/>
  <c r="BD20" s="1"/>
  <c r="BR20"/>
  <c r="AT20"/>
  <c r="BF20" s="1"/>
  <c r="BT23"/>
  <c r="AV23"/>
  <c r="BH23" s="1"/>
  <c r="BV23"/>
  <c r="AX23"/>
  <c r="BJ23" s="1"/>
  <c r="BP23"/>
  <c r="AR23"/>
  <c r="BD23" s="1"/>
  <c r="BV12"/>
  <c r="AX12"/>
  <c r="BJ12" s="1"/>
  <c r="BP12"/>
  <c r="AR12"/>
  <c r="BD12" s="1"/>
  <c r="BZ14"/>
  <c r="BB14"/>
  <c r="BN14" s="1"/>
  <c r="BU14"/>
  <c r="AW14"/>
  <c r="BI14" s="1"/>
  <c r="BS14"/>
  <c r="AU14"/>
  <c r="BG14" s="1"/>
  <c r="BZ32"/>
  <c r="BB32"/>
  <c r="BN32" s="1"/>
  <c r="BU32"/>
  <c r="AW32"/>
  <c r="BI32" s="1"/>
  <c r="BS32"/>
  <c r="AU32"/>
  <c r="BG32" s="1"/>
  <c r="BT27"/>
  <c r="AV27"/>
  <c r="BH27" s="1"/>
  <c r="BV27"/>
  <c r="AX27"/>
  <c r="BJ27" s="1"/>
  <c r="BZ15"/>
  <c r="BB15"/>
  <c r="BN15" s="1"/>
  <c r="BU15"/>
  <c r="AW15"/>
  <c r="BI15" s="1"/>
  <c r="BS15"/>
  <c r="AU15"/>
  <c r="BG15" s="1"/>
  <c r="BQ36"/>
  <c r="AS36"/>
  <c r="BE36" s="1"/>
  <c r="BQ23"/>
  <c r="AS23"/>
  <c r="BE23" s="1"/>
  <c r="BX7"/>
  <c r="AZ7"/>
  <c r="BL7" s="1"/>
  <c r="BR17"/>
  <c r="AT17"/>
  <c r="BF17" s="1"/>
  <c r="BQ15"/>
  <c r="AS15"/>
  <c r="BE15" s="1"/>
  <c r="BR25"/>
  <c r="AT25"/>
  <c r="BF25" s="1"/>
  <c r="BY9"/>
  <c r="BA9"/>
  <c r="BM9" s="1"/>
  <c r="BY34"/>
  <c r="BA34"/>
  <c r="BM34" s="1"/>
  <c r="BQ34"/>
  <c r="AS34"/>
  <c r="BE34" s="1"/>
  <c r="BW5"/>
  <c r="AY5"/>
  <c r="BK5" s="1"/>
  <c r="BR32"/>
  <c r="AT32"/>
  <c r="BF32" s="1"/>
  <c r="BW27"/>
  <c r="AY27"/>
  <c r="BK27" s="1"/>
  <c r="BY20"/>
  <c r="BA20"/>
  <c r="BM20" s="1"/>
  <c r="BX12"/>
  <c r="AZ12"/>
  <c r="BL12" s="1"/>
  <c r="BR14"/>
  <c r="AT14"/>
  <c r="BF14" s="1"/>
  <c r="BW30"/>
  <c r="AY30"/>
  <c r="BK30" s="1"/>
  <c r="BW8"/>
  <c r="AY8"/>
  <c r="BK8" s="1"/>
  <c r="BU19"/>
  <c r="AW19"/>
  <c r="BI19" s="1"/>
  <c r="BW22"/>
  <c r="AY22"/>
  <c r="BK22" s="1"/>
  <c r="BS22"/>
  <c r="AU22"/>
  <c r="BG22" s="1"/>
  <c r="BV7"/>
  <c r="AX7"/>
  <c r="BJ7" s="1"/>
  <c r="BP7"/>
  <c r="AR7"/>
  <c r="BD7" s="1"/>
  <c r="BX22"/>
  <c r="AZ22"/>
  <c r="BL22" s="1"/>
  <c r="BZ22"/>
  <c r="BB22"/>
  <c r="BN22" s="1"/>
  <c r="BU22"/>
  <c r="AW22"/>
  <c r="BI22" s="1"/>
  <c r="BT8"/>
  <c r="AV8"/>
  <c r="BH8" s="1"/>
  <c r="BV8"/>
  <c r="AX8"/>
  <c r="BJ8" s="1"/>
  <c r="BP8"/>
  <c r="AR8"/>
  <c r="BD8" s="1"/>
  <c r="BP19"/>
  <c r="AR19"/>
  <c r="BD19" s="1"/>
  <c r="BR19"/>
  <c r="AT19"/>
  <c r="BF19" s="1"/>
  <c r="BX19"/>
  <c r="AZ19"/>
  <c r="BL19" s="1"/>
  <c r="BW38"/>
  <c r="AY38"/>
  <c r="BK38" s="1"/>
  <c r="BP38"/>
  <c r="AR38"/>
  <c r="BD38" s="1"/>
  <c r="BT38"/>
  <c r="AV38"/>
  <c r="BH38" s="1"/>
  <c r="BQ38"/>
  <c r="AS38"/>
  <c r="BE38" s="1"/>
  <c r="BZ38"/>
  <c r="BB38"/>
  <c r="BN38" s="1"/>
  <c r="BY37"/>
  <c r="BA37"/>
  <c r="BM37" s="1"/>
  <c r="BQ37"/>
  <c r="AS37"/>
  <c r="BE37" s="1"/>
  <c r="BU37"/>
  <c r="AW37"/>
  <c r="BI37" s="1"/>
  <c r="BT37"/>
  <c r="AV37"/>
  <c r="BH37" s="1"/>
  <c r="BR37"/>
  <c r="AT37"/>
  <c r="BF37" s="1"/>
  <c r="BS37"/>
  <c r="AU37"/>
  <c r="BG37" s="1"/>
  <c r="BT36"/>
  <c r="AV36"/>
  <c r="BH36" s="1"/>
  <c r="BX36"/>
  <c r="AZ36"/>
  <c r="BL36" s="1"/>
  <c r="BW36"/>
  <c r="AY36"/>
  <c r="BK36" s="1"/>
  <c r="BV36"/>
  <c r="AX36"/>
  <c r="BJ36" s="1"/>
  <c r="BZ25"/>
  <c r="BB25"/>
  <c r="BN25" s="1"/>
  <c r="BU25"/>
  <c r="AW25"/>
  <c r="BI25" s="1"/>
  <c r="BS25"/>
  <c r="AU25"/>
  <c r="BG25" s="1"/>
  <c r="BZ34"/>
  <c r="BB34"/>
  <c r="BN34" s="1"/>
  <c r="BU34"/>
  <c r="AW34"/>
  <c r="BI34" s="1"/>
  <c r="BS34"/>
  <c r="AU34"/>
  <c r="BG34" s="1"/>
  <c r="BU9"/>
  <c r="AW9"/>
  <c r="BI9" s="1"/>
  <c r="BS9"/>
  <c r="AU9"/>
  <c r="BG9" s="1"/>
  <c r="BQ9"/>
  <c r="AS9"/>
  <c r="BE9" s="1"/>
  <c r="BT5"/>
  <c r="AV5"/>
  <c r="BH5" s="1"/>
  <c r="BV5"/>
  <c r="AX5"/>
  <c r="BJ5" s="1"/>
  <c r="BX11"/>
  <c r="AZ11"/>
  <c r="BL11" s="1"/>
  <c r="BW11"/>
  <c r="AY11"/>
  <c r="BK11" s="1"/>
  <c r="BT11"/>
  <c r="AV11"/>
  <c r="BH11" s="1"/>
  <c r="BV11"/>
  <c r="AX11"/>
  <c r="BJ11" s="1"/>
  <c r="BP11"/>
  <c r="AR11"/>
  <c r="BD11" s="1"/>
  <c r="BR11"/>
  <c r="AT11"/>
  <c r="BF11" s="1"/>
  <c r="BY29"/>
  <c r="BA29"/>
  <c r="BM29" s="1"/>
  <c r="BX29"/>
  <c r="AZ29"/>
  <c r="BL29" s="1"/>
  <c r="BU29"/>
  <c r="AW29"/>
  <c r="BI29" s="1"/>
  <c r="BS29"/>
  <c r="AU29"/>
  <c r="BG29" s="1"/>
  <c r="BQ29"/>
  <c r="AS29"/>
  <c r="BE29" s="1"/>
  <c r="BG3"/>
  <c r="BX17"/>
  <c r="AZ17"/>
  <c r="BL17" s="1"/>
  <c r="BY15"/>
  <c r="BA15"/>
  <c r="BM15" s="1"/>
  <c r="BT7"/>
  <c r="AV7"/>
  <c r="BH7" s="1"/>
  <c r="BU36"/>
  <c r="AW36"/>
  <c r="BI36" s="1"/>
  <c r="BR23"/>
  <c r="AT23"/>
  <c r="BF23" s="1"/>
  <c r="BY7"/>
  <c r="BA7"/>
  <c r="BM7" s="1"/>
  <c r="BY17"/>
  <c r="BA17"/>
  <c r="BM17" s="1"/>
  <c r="BQ17"/>
  <c r="AS17"/>
  <c r="BE17" s="1"/>
  <c r="BR15"/>
  <c r="AT15"/>
  <c r="BF15" s="1"/>
  <c r="BW25"/>
  <c r="AY25"/>
  <c r="BK25" s="1"/>
  <c r="BZ9"/>
  <c r="BB9"/>
  <c r="BN9" s="1"/>
  <c r="BR9"/>
  <c r="AT9"/>
  <c r="BF9" s="1"/>
  <c r="BR34"/>
  <c r="AT34"/>
  <c r="BF34" s="1"/>
  <c r="BR5"/>
  <c r="AT5"/>
  <c r="BF5" s="1"/>
  <c r="BY32"/>
  <c r="BA32"/>
  <c r="BM32" s="1"/>
  <c r="BQ32"/>
  <c r="AS32"/>
  <c r="BE32" s="1"/>
  <c r="BR27"/>
  <c r="AT27"/>
  <c r="BF27" s="1"/>
  <c r="BZ20"/>
  <c r="BB20"/>
  <c r="BN20" s="1"/>
  <c r="BT12"/>
  <c r="AV12"/>
  <c r="BH12" s="1"/>
  <c r="BW12"/>
  <c r="AY12"/>
  <c r="BK12" s="1"/>
  <c r="BW14"/>
  <c r="AY14"/>
  <c r="BK14" s="1"/>
  <c r="BZ30"/>
  <c r="BB30"/>
  <c r="BN30" s="1"/>
  <c r="BR30"/>
  <c r="AT30"/>
  <c r="BF30" s="1"/>
  <c r="BR8"/>
  <c r="AT8"/>
  <c r="BF8" s="1"/>
  <c r="BT19"/>
  <c r="AV19"/>
  <c r="BH19" s="1"/>
  <c r="BR22"/>
  <c r="AT22"/>
  <c r="BF22" s="1"/>
  <c r="BV22"/>
  <c r="AX22"/>
  <c r="BJ22" s="1"/>
  <c r="BT17"/>
  <c r="AV17"/>
  <c r="BH17" s="1"/>
  <c r="BV17"/>
  <c r="AX17"/>
  <c r="BJ17" s="1"/>
  <c r="BP17"/>
  <c r="AR17"/>
  <c r="BD17" s="1"/>
  <c r="BV30"/>
  <c r="AX30"/>
  <c r="BJ30" s="1"/>
  <c r="BP30"/>
  <c r="AR30"/>
  <c r="BD30" s="1"/>
  <c r="BZ3"/>
  <c r="BB3"/>
  <c r="BX3"/>
  <c r="AZ3"/>
  <c r="BY3"/>
  <c r="BA3"/>
  <c r="BU20"/>
  <c r="AW20"/>
  <c r="BI20" s="1"/>
  <c r="BS20"/>
  <c r="AU20"/>
  <c r="BG20" s="1"/>
  <c r="BQ20"/>
  <c r="AS20"/>
  <c r="BE20" s="1"/>
  <c r="BZ23"/>
  <c r="BB23"/>
  <c r="BN23" s="1"/>
  <c r="BU23"/>
  <c r="AW23"/>
  <c r="BI23" s="1"/>
  <c r="BS23"/>
  <c r="AU23"/>
  <c r="BG23" s="1"/>
  <c r="BU12"/>
  <c r="AW12"/>
  <c r="BI12" s="1"/>
  <c r="BS12"/>
  <c r="AU12"/>
  <c r="BG12" s="1"/>
  <c r="BQ12"/>
  <c r="AS12"/>
  <c r="BE12" s="1"/>
  <c r="BT14"/>
  <c r="AV14"/>
  <c r="BH14" s="1"/>
  <c r="BV14"/>
  <c r="AX14"/>
  <c r="BJ14" s="1"/>
  <c r="BP14"/>
  <c r="AR14"/>
  <c r="BD14" s="1"/>
  <c r="BT32"/>
  <c r="AV32"/>
  <c r="BH32" s="1"/>
  <c r="BV32"/>
  <c r="AX32"/>
  <c r="BJ32" s="1"/>
  <c r="BZ27"/>
  <c r="BB27"/>
  <c r="BN27" s="1"/>
  <c r="BU27"/>
  <c r="AW27"/>
  <c r="BI27" s="1"/>
  <c r="BS27"/>
  <c r="AU27"/>
  <c r="BG27" s="1"/>
  <c r="BT15"/>
  <c r="AV15"/>
  <c r="BH15" s="1"/>
  <c r="BV15"/>
  <c r="AX15"/>
  <c r="BJ15" s="1"/>
  <c r="BP15"/>
  <c r="AR15"/>
  <c r="BD15" s="1"/>
  <c r="BW23"/>
  <c r="AY23"/>
  <c r="BK23" s="1"/>
  <c r="BZ7"/>
  <c r="BB7"/>
  <c r="BN7" s="1"/>
  <c r="BR7"/>
  <c r="AT7"/>
  <c r="BF7" s="1"/>
  <c r="BW15"/>
  <c r="AY15"/>
  <c r="BK15" s="1"/>
  <c r="BX25"/>
  <c r="AZ25"/>
  <c r="BL25" s="1"/>
  <c r="BT9"/>
  <c r="AV9"/>
  <c r="BH9" s="1"/>
  <c r="BW9"/>
  <c r="AY9"/>
  <c r="BK9" s="1"/>
  <c r="BW34"/>
  <c r="AY34"/>
  <c r="BK34" s="1"/>
  <c r="BY5"/>
  <c r="BA5"/>
  <c r="BM5" s="1"/>
  <c r="BQ5"/>
  <c r="AS5"/>
  <c r="BE5" s="1"/>
  <c r="BP32"/>
  <c r="AR32"/>
  <c r="BD32" s="1"/>
  <c r="BQ27"/>
  <c r="AS27"/>
  <c r="BE27" s="1"/>
  <c r="BW20"/>
  <c r="AY20"/>
  <c r="BK20" s="1"/>
  <c r="BR12"/>
  <c r="AT12"/>
  <c r="BF12" s="1"/>
  <c r="BY30"/>
  <c r="BA30"/>
  <c r="BM30" s="1"/>
  <c r="BY8"/>
  <c r="BA8"/>
  <c r="BM8" s="1"/>
  <c r="BQ8"/>
  <c r="AS8"/>
  <c r="BE8" s="1"/>
  <c r="BZ19"/>
  <c r="BB19"/>
  <c r="BN19" s="1"/>
  <c r="BQ22"/>
  <c r="AS22"/>
  <c r="BE22" s="1"/>
  <c r="BP3"/>
  <c r="AR3"/>
  <c r="BU7"/>
  <c r="AW7"/>
  <c r="BI7" s="1"/>
  <c r="BS7"/>
  <c r="AU7"/>
  <c r="BG7" s="1"/>
  <c r="BQ7"/>
  <c r="AS7"/>
  <c r="BE7" s="1"/>
  <c r="BY22"/>
  <c r="BA22"/>
  <c r="BM22" s="1"/>
  <c r="BT22"/>
  <c r="AV22"/>
  <c r="BH22" s="1"/>
  <c r="BZ8"/>
  <c r="BB8"/>
  <c r="BN8" s="1"/>
  <c r="BU8"/>
  <c r="AW8"/>
  <c r="BI8" s="1"/>
  <c r="BS8"/>
  <c r="AU8"/>
  <c r="BG8" s="1"/>
  <c r="BS19"/>
  <c r="AU19"/>
  <c r="BG19" s="1"/>
  <c r="BQ19"/>
  <c r="AS19"/>
  <c r="BE19" s="1"/>
  <c r="BW19"/>
  <c r="AY19"/>
  <c r="BK19" s="1"/>
  <c r="BV38"/>
  <c r="AX38"/>
  <c r="BJ38" s="1"/>
  <c r="BY38"/>
  <c r="BA38"/>
  <c r="BM38" s="1"/>
  <c r="BR38"/>
  <c r="AT38"/>
  <c r="BF38" s="1"/>
  <c r="BU38"/>
  <c r="AW38"/>
  <c r="BI38" s="1"/>
  <c r="BX38"/>
  <c r="AZ38"/>
  <c r="BL38" s="1"/>
  <c r="BS38"/>
  <c r="AU38"/>
  <c r="BG38" s="1"/>
  <c r="BV37"/>
  <c r="AX37"/>
  <c r="BJ37" s="1"/>
  <c r="BX37"/>
  <c r="AZ37"/>
  <c r="BL37" s="1"/>
  <c r="BW37"/>
  <c r="AY37"/>
  <c r="BK37" s="1"/>
  <c r="BP37"/>
  <c r="AR37"/>
  <c r="BD37" s="1"/>
  <c r="BZ37"/>
  <c r="BB37"/>
  <c r="BN37" s="1"/>
  <c r="BY36"/>
  <c r="BA36"/>
  <c r="BM36" s="1"/>
  <c r="BP36"/>
  <c r="AR36"/>
  <c r="BD36" s="1"/>
  <c r="BS36"/>
  <c r="AU36"/>
  <c r="BG36" s="1"/>
  <c r="BZ36"/>
  <c r="BB36"/>
  <c r="BN36" s="1"/>
  <c r="BR36"/>
  <c r="AT36"/>
  <c r="BF36" s="1"/>
  <c r="BT25"/>
  <c r="AV25"/>
  <c r="BH25" s="1"/>
  <c r="BV25"/>
  <c r="AX25"/>
  <c r="BJ25" s="1"/>
  <c r="BP25"/>
  <c r="AR25"/>
  <c r="BD25" s="1"/>
  <c r="BT34"/>
  <c r="AV34"/>
  <c r="BH34" s="1"/>
  <c r="BV34"/>
  <c r="AX34"/>
  <c r="BJ34" s="1"/>
  <c r="BP34"/>
  <c r="AR34"/>
  <c r="BD34" s="1"/>
  <c r="BV9"/>
  <c r="AX9"/>
  <c r="BJ9" s="1"/>
  <c r="BP9"/>
  <c r="AR9"/>
  <c r="BD9" s="1"/>
  <c r="BZ5"/>
  <c r="BB5"/>
  <c r="BN5" s="1"/>
  <c r="BU5"/>
  <c r="AW5"/>
  <c r="BI5" s="1"/>
  <c r="BS5"/>
  <c r="AU5"/>
  <c r="BG5" s="1"/>
  <c r="BZ11"/>
  <c r="BB11"/>
  <c r="BN11" s="1"/>
  <c r="BY11"/>
  <c r="BA11"/>
  <c r="BM11" s="1"/>
  <c r="BU11"/>
  <c r="AW11"/>
  <c r="BI11" s="1"/>
  <c r="BS11"/>
  <c r="AU11"/>
  <c r="BG11" s="1"/>
  <c r="BQ11"/>
  <c r="AS11"/>
  <c r="BE11" s="1"/>
  <c r="BW29"/>
  <c r="AY29"/>
  <c r="BK29" s="1"/>
  <c r="BT29"/>
  <c r="AV29"/>
  <c r="BH29" s="1"/>
  <c r="BZ29"/>
  <c r="BB29"/>
  <c r="BN29" s="1"/>
  <c r="BV29"/>
  <c r="AX29"/>
  <c r="BJ29" s="1"/>
  <c r="BP29"/>
  <c r="AR29"/>
  <c r="BD29" s="1"/>
  <c r="BR29"/>
  <c r="AT29"/>
  <c r="BF29" s="1"/>
  <c r="BT3"/>
  <c r="AV3"/>
  <c r="AF18"/>
  <c r="AI18"/>
  <c r="AL18"/>
  <c r="AK18"/>
  <c r="AJ18"/>
  <c r="AP18"/>
  <c r="AO18"/>
  <c r="AM18"/>
  <c r="AG18"/>
  <c r="AN18"/>
  <c r="AH18"/>
  <c r="AG10"/>
  <c r="AF10"/>
  <c r="AI10"/>
  <c r="AL10"/>
  <c r="AK10"/>
  <c r="AP10"/>
  <c r="AN10"/>
  <c r="AH10"/>
  <c r="AJ10"/>
  <c r="AO10"/>
  <c r="AM10"/>
  <c r="AN28"/>
  <c r="AM28"/>
  <c r="AH28"/>
  <c r="AG28"/>
  <c r="AF28"/>
  <c r="AI28"/>
  <c r="AK28"/>
  <c r="AP28"/>
  <c r="AL28"/>
  <c r="AJ28"/>
  <c r="AO28"/>
  <c r="AG31"/>
  <c r="AF31"/>
  <c r="AI31"/>
  <c r="AL31"/>
  <c r="AK31"/>
  <c r="AP31"/>
  <c r="AN31"/>
  <c r="AH31"/>
  <c r="AJ31"/>
  <c r="AO31"/>
  <c r="AM31"/>
  <c r="AF4"/>
  <c r="AI4"/>
  <c r="AL4"/>
  <c r="AK4"/>
  <c r="AJ4"/>
  <c r="AM4"/>
  <c r="AO4"/>
  <c r="AH4"/>
  <c r="AP4"/>
  <c r="AN4"/>
  <c r="AG4"/>
  <c r="AN6"/>
  <c r="AM6"/>
  <c r="AH6"/>
  <c r="AG6"/>
  <c r="AF6"/>
  <c r="AI6"/>
  <c r="AL6"/>
  <c r="AJ6"/>
  <c r="AO6"/>
  <c r="AK6"/>
  <c r="AP6"/>
  <c r="AG24"/>
  <c r="AF24"/>
  <c r="AI24"/>
  <c r="AL24"/>
  <c r="AK24"/>
  <c r="AJ24"/>
  <c r="AO24"/>
  <c r="AM24"/>
  <c r="AP24"/>
  <c r="AN24"/>
  <c r="AH24"/>
  <c r="AK35"/>
  <c r="AJ35"/>
  <c r="AP35"/>
  <c r="AO35"/>
  <c r="AN35"/>
  <c r="AH35"/>
  <c r="AF35"/>
  <c r="AL35"/>
  <c r="AM35"/>
  <c r="AG35"/>
  <c r="AI35"/>
  <c r="AG33"/>
  <c r="AF33"/>
  <c r="AI33"/>
  <c r="AL33"/>
  <c r="AK33"/>
  <c r="AJ33"/>
  <c r="AO33"/>
  <c r="AM33"/>
  <c r="AP33"/>
  <c r="AN33"/>
  <c r="AH33"/>
  <c r="AH13"/>
  <c r="AG13"/>
  <c r="AF13"/>
  <c r="AI13"/>
  <c r="AL13"/>
  <c r="AK13"/>
  <c r="AJ13"/>
  <c r="AO13"/>
  <c r="AM13"/>
  <c r="AP13"/>
  <c r="AN13"/>
  <c r="AI21"/>
  <c r="AL21"/>
  <c r="AK21"/>
  <c r="AJ21"/>
  <c r="AP21"/>
  <c r="AO21"/>
  <c r="AM21"/>
  <c r="AG21"/>
  <c r="AN21"/>
  <c r="AH21"/>
  <c r="AF21"/>
  <c r="AH16"/>
  <c r="AG16"/>
  <c r="AF16"/>
  <c r="AI16"/>
  <c r="AL16"/>
  <c r="AK16"/>
  <c r="AP16"/>
  <c r="AN16"/>
  <c r="AJ16"/>
  <c r="AO16"/>
  <c r="AM16"/>
  <c r="AG26"/>
  <c r="AF26"/>
  <c r="AI26"/>
  <c r="AL26"/>
  <c r="AK26"/>
  <c r="AJ26"/>
  <c r="AO26"/>
  <c r="AM26"/>
  <c r="AP26"/>
  <c r="AN26"/>
  <c r="AH26"/>
  <c r="BX43" l="1"/>
  <c r="BR43"/>
  <c r="BW43"/>
  <c r="BU43"/>
  <c r="BQ43"/>
  <c r="BZ43"/>
  <c r="BY43"/>
  <c r="BT43"/>
  <c r="BV43"/>
  <c r="BP43"/>
  <c r="BS43"/>
  <c r="BX26"/>
  <c r="AZ26"/>
  <c r="BL26" s="1"/>
  <c r="BT26"/>
  <c r="AV26"/>
  <c r="BH26" s="1"/>
  <c r="BP26"/>
  <c r="AR26"/>
  <c r="BD26" s="1"/>
  <c r="BT16"/>
  <c r="AV16"/>
  <c r="BH16" s="1"/>
  <c r="BV16"/>
  <c r="AX16"/>
  <c r="BJ16" s="1"/>
  <c r="BR16"/>
  <c r="AT16"/>
  <c r="BF16" s="1"/>
  <c r="BR21"/>
  <c r="AT21"/>
  <c r="BF21" s="1"/>
  <c r="BY21"/>
  <c r="BA21"/>
  <c r="BM21" s="1"/>
  <c r="BV21"/>
  <c r="AX21"/>
  <c r="BJ21" s="1"/>
  <c r="AM41"/>
  <c r="AM48" s="1"/>
  <c r="BW13"/>
  <c r="AY13"/>
  <c r="BK13" s="1"/>
  <c r="AL41"/>
  <c r="AL48" s="1"/>
  <c r="BV13"/>
  <c r="AX13"/>
  <c r="BJ13" s="1"/>
  <c r="AH43"/>
  <c r="AH50" s="1"/>
  <c r="BR13"/>
  <c r="AT13"/>
  <c r="BF13" s="1"/>
  <c r="BW33"/>
  <c r="AY33"/>
  <c r="BK33" s="1"/>
  <c r="BP33"/>
  <c r="AR33"/>
  <c r="BD33" s="1"/>
  <c r="BW35"/>
  <c r="AY35"/>
  <c r="BK35" s="1"/>
  <c r="BX35"/>
  <c r="AZ35"/>
  <c r="BL35" s="1"/>
  <c r="BU35"/>
  <c r="AW35"/>
  <c r="BI35" s="1"/>
  <c r="BW24"/>
  <c r="AY24"/>
  <c r="BK24" s="1"/>
  <c r="BT24"/>
  <c r="AV24"/>
  <c r="BH24" s="1"/>
  <c r="BP24"/>
  <c r="AR24"/>
  <c r="BD24" s="1"/>
  <c r="BV6"/>
  <c r="AX6"/>
  <c r="BJ6" s="1"/>
  <c r="BP6"/>
  <c r="AR6"/>
  <c r="BD6" s="1"/>
  <c r="BX6"/>
  <c r="AZ6"/>
  <c r="BL6" s="1"/>
  <c r="BR4"/>
  <c r="AT4"/>
  <c r="BF4" s="1"/>
  <c r="BU4"/>
  <c r="AW4"/>
  <c r="BI4" s="1"/>
  <c r="BW31"/>
  <c r="AY31"/>
  <c r="BK31" s="1"/>
  <c r="BX31"/>
  <c r="AZ31"/>
  <c r="BL31" s="1"/>
  <c r="BS31"/>
  <c r="AU31"/>
  <c r="BG31" s="1"/>
  <c r="BT28"/>
  <c r="AV28"/>
  <c r="BH28" s="1"/>
  <c r="BS28"/>
  <c r="AU28"/>
  <c r="BG28" s="1"/>
  <c r="BW28"/>
  <c r="AY28"/>
  <c r="BK28" s="1"/>
  <c r="BT10"/>
  <c r="AV10"/>
  <c r="BH10" s="1"/>
  <c r="BU10"/>
  <c r="AW10"/>
  <c r="BI10" s="1"/>
  <c r="BQ10"/>
  <c r="AS10"/>
  <c r="BE10" s="1"/>
  <c r="BW18"/>
  <c r="AY18"/>
  <c r="BK18" s="1"/>
  <c r="BU18"/>
  <c r="AW18"/>
  <c r="BI18" s="1"/>
  <c r="BS18"/>
  <c r="AU18"/>
  <c r="BG18" s="1"/>
  <c r="BM3"/>
  <c r="BL3"/>
  <c r="BR26"/>
  <c r="AT26"/>
  <c r="BF26" s="1"/>
  <c r="BZ26"/>
  <c r="BB26"/>
  <c r="BN26" s="1"/>
  <c r="BY26"/>
  <c r="BA26"/>
  <c r="BM26" s="1"/>
  <c r="BU26"/>
  <c r="AW26"/>
  <c r="BI26" s="1"/>
  <c r="BS26"/>
  <c r="AU26"/>
  <c r="BG26" s="1"/>
  <c r="BQ26"/>
  <c r="AS26"/>
  <c r="BE26" s="1"/>
  <c r="BY16"/>
  <c r="BA16"/>
  <c r="BM16" s="1"/>
  <c r="BX16"/>
  <c r="AZ16"/>
  <c r="BL16" s="1"/>
  <c r="BU16"/>
  <c r="AW16"/>
  <c r="BI16" s="1"/>
  <c r="BS16"/>
  <c r="AU16"/>
  <c r="BG16" s="1"/>
  <c r="BQ16"/>
  <c r="AS16"/>
  <c r="BE16" s="1"/>
  <c r="BP21"/>
  <c r="AR21"/>
  <c r="BD21" s="1"/>
  <c r="BX21"/>
  <c r="AZ21"/>
  <c r="BL21" s="1"/>
  <c r="BW21"/>
  <c r="AY21"/>
  <c r="BK21" s="1"/>
  <c r="BZ21"/>
  <c r="BB21"/>
  <c r="BN21" s="1"/>
  <c r="BU21"/>
  <c r="AW21"/>
  <c r="BI21" s="1"/>
  <c r="BS21"/>
  <c r="AU21"/>
  <c r="BG21" s="1"/>
  <c r="BZ13"/>
  <c r="BB13"/>
  <c r="BN13" s="1"/>
  <c r="BY13"/>
  <c r="BA13"/>
  <c r="BM13" s="1"/>
  <c r="AK43"/>
  <c r="AK50" s="1"/>
  <c r="BU13"/>
  <c r="AW13"/>
  <c r="BI13" s="1"/>
  <c r="BS13"/>
  <c r="AU13"/>
  <c r="BG13" s="1"/>
  <c r="AG43"/>
  <c r="AG50" s="1"/>
  <c r="BQ13"/>
  <c r="AS13"/>
  <c r="BE13" s="1"/>
  <c r="BR33"/>
  <c r="AT33"/>
  <c r="BF33" s="1"/>
  <c r="BZ33"/>
  <c r="BB33"/>
  <c r="BN33" s="1"/>
  <c r="BY33"/>
  <c r="BA33"/>
  <c r="BM33" s="1"/>
  <c r="BU33"/>
  <c r="AW33"/>
  <c r="BI33" s="1"/>
  <c r="BS33"/>
  <c r="AU33"/>
  <c r="BG33" s="1"/>
  <c r="BQ33"/>
  <c r="AS33"/>
  <c r="BE33" s="1"/>
  <c r="BQ35"/>
  <c r="AS35"/>
  <c r="BE35" s="1"/>
  <c r="BV35"/>
  <c r="AX35"/>
  <c r="BJ35" s="1"/>
  <c r="BR35"/>
  <c r="AT35"/>
  <c r="BF35" s="1"/>
  <c r="BY35"/>
  <c r="BA35"/>
  <c r="BM35" s="1"/>
  <c r="BT35"/>
  <c r="AV35"/>
  <c r="BH35" s="1"/>
  <c r="BR24"/>
  <c r="AT24"/>
  <c r="BF24" s="1"/>
  <c r="BZ24"/>
  <c r="BB24"/>
  <c r="BN24" s="1"/>
  <c r="BY24"/>
  <c r="BA24"/>
  <c r="BM24" s="1"/>
  <c r="BU24"/>
  <c r="AW24"/>
  <c r="BI24" s="1"/>
  <c r="BS24"/>
  <c r="AU24"/>
  <c r="BG24" s="1"/>
  <c r="BQ24"/>
  <c r="AS24"/>
  <c r="BE24" s="1"/>
  <c r="BU6"/>
  <c r="AW6"/>
  <c r="BI6" s="1"/>
  <c r="BT6"/>
  <c r="AV6"/>
  <c r="BH6" s="1"/>
  <c r="BS6"/>
  <c r="AU6"/>
  <c r="BG6" s="1"/>
  <c r="BQ6"/>
  <c r="AS6"/>
  <c r="BE6" s="1"/>
  <c r="BW6"/>
  <c r="AY6"/>
  <c r="BK6" s="1"/>
  <c r="BQ4"/>
  <c r="AS4"/>
  <c r="BE4" s="1"/>
  <c r="AP41"/>
  <c r="AP48" s="1"/>
  <c r="BZ4"/>
  <c r="BB4"/>
  <c r="BN4" s="1"/>
  <c r="AO41"/>
  <c r="AO48" s="1"/>
  <c r="BY4"/>
  <c r="BA4"/>
  <c r="BM4" s="1"/>
  <c r="BT4"/>
  <c r="AV4"/>
  <c r="BH4" s="1"/>
  <c r="BV4"/>
  <c r="AX4"/>
  <c r="BJ4" s="1"/>
  <c r="AF41"/>
  <c r="AF48" s="1"/>
  <c r="BP4"/>
  <c r="AR4"/>
  <c r="BD4" s="1"/>
  <c r="BY31"/>
  <c r="BA31"/>
  <c r="BM31" s="1"/>
  <c r="BR31"/>
  <c r="AT31"/>
  <c r="BF31" s="1"/>
  <c r="BZ31"/>
  <c r="BB31"/>
  <c r="BN31" s="1"/>
  <c r="BV31"/>
  <c r="AX31"/>
  <c r="BJ31" s="1"/>
  <c r="BP31"/>
  <c r="AR31"/>
  <c r="BD31" s="1"/>
  <c r="BY28"/>
  <c r="BA28"/>
  <c r="BM28" s="1"/>
  <c r="BV28"/>
  <c r="AX28"/>
  <c r="BJ28" s="1"/>
  <c r="BU28"/>
  <c r="AW28"/>
  <c r="BI28" s="1"/>
  <c r="BP28"/>
  <c r="AR28"/>
  <c r="BD28" s="1"/>
  <c r="BR28"/>
  <c r="AT28"/>
  <c r="BF28" s="1"/>
  <c r="BX28"/>
  <c r="AZ28"/>
  <c r="BL28" s="1"/>
  <c r="BY10"/>
  <c r="BA10"/>
  <c r="BM10" s="1"/>
  <c r="BR10"/>
  <c r="AT10"/>
  <c r="BF10" s="1"/>
  <c r="BZ10"/>
  <c r="BB10"/>
  <c r="BN10" s="1"/>
  <c r="BV10"/>
  <c r="AX10"/>
  <c r="BJ10" s="1"/>
  <c r="BP10"/>
  <c r="AR10"/>
  <c r="BD10" s="1"/>
  <c r="BR18"/>
  <c r="AT18"/>
  <c r="BF18" s="1"/>
  <c r="BQ18"/>
  <c r="AS18"/>
  <c r="BE18" s="1"/>
  <c r="BY18"/>
  <c r="BA18"/>
  <c r="BM18" s="1"/>
  <c r="BT18"/>
  <c r="AV18"/>
  <c r="BH18" s="1"/>
  <c r="BV18"/>
  <c r="AX18"/>
  <c r="BJ18" s="1"/>
  <c r="BP18"/>
  <c r="AR18"/>
  <c r="BD18" s="1"/>
  <c r="BW26"/>
  <c r="AY26"/>
  <c r="BK26" s="1"/>
  <c r="BV26"/>
  <c r="AX26"/>
  <c r="BJ26" s="1"/>
  <c r="BW16"/>
  <c r="AY16"/>
  <c r="BK16" s="1"/>
  <c r="BZ16"/>
  <c r="BB16"/>
  <c r="BN16" s="1"/>
  <c r="BP16"/>
  <c r="AR16"/>
  <c r="BD16" s="1"/>
  <c r="BQ21"/>
  <c r="AS21"/>
  <c r="BE21" s="1"/>
  <c r="BT21"/>
  <c r="AV21"/>
  <c r="BH21" s="1"/>
  <c r="BX13"/>
  <c r="AZ13"/>
  <c r="BL13" s="1"/>
  <c r="BT13"/>
  <c r="AV13"/>
  <c r="BH13" s="1"/>
  <c r="BP13"/>
  <c r="AR13"/>
  <c r="BD13" s="1"/>
  <c r="BX33"/>
  <c r="AZ33"/>
  <c r="BL33" s="1"/>
  <c r="BT33"/>
  <c r="AV33"/>
  <c r="BH33" s="1"/>
  <c r="BV33"/>
  <c r="AX33"/>
  <c r="BJ33" s="1"/>
  <c r="BS35"/>
  <c r="AU35"/>
  <c r="BG35" s="1"/>
  <c r="BP35"/>
  <c r="AR35"/>
  <c r="BD35" s="1"/>
  <c r="BZ35"/>
  <c r="BB35"/>
  <c r="BN35" s="1"/>
  <c r="BX24"/>
  <c r="AZ24"/>
  <c r="BL24" s="1"/>
  <c r="BV24"/>
  <c r="BV42" s="1"/>
  <c r="BV45" s="1"/>
  <c r="AX24"/>
  <c r="BJ24" s="1"/>
  <c r="BZ6"/>
  <c r="BB6"/>
  <c r="BN6" s="1"/>
  <c r="BY6"/>
  <c r="BY41" s="1"/>
  <c r="BA6"/>
  <c r="BM6" s="1"/>
  <c r="BR6"/>
  <c r="BR41" s="1"/>
  <c r="AT6"/>
  <c r="BF6" s="1"/>
  <c r="AN41"/>
  <c r="AN48" s="1"/>
  <c r="BX4"/>
  <c r="AZ4"/>
  <c r="BL4" s="1"/>
  <c r="BW4"/>
  <c r="AY4"/>
  <c r="BK4" s="1"/>
  <c r="BS4"/>
  <c r="AU4"/>
  <c r="BT31"/>
  <c r="AV31"/>
  <c r="BH31" s="1"/>
  <c r="BU31"/>
  <c r="AW31"/>
  <c r="BI31" s="1"/>
  <c r="BQ31"/>
  <c r="AS31"/>
  <c r="BE31" s="1"/>
  <c r="BZ28"/>
  <c r="BB28"/>
  <c r="BN28" s="1"/>
  <c r="BQ28"/>
  <c r="AS28"/>
  <c r="BE28" s="1"/>
  <c r="BW10"/>
  <c r="AY10"/>
  <c r="BK10" s="1"/>
  <c r="BX10"/>
  <c r="AZ10"/>
  <c r="BL10" s="1"/>
  <c r="BS10"/>
  <c r="AU10"/>
  <c r="BG10" s="1"/>
  <c r="BX18"/>
  <c r="AZ18"/>
  <c r="BL18" s="1"/>
  <c r="BZ18"/>
  <c r="BB18"/>
  <c r="BN18" s="1"/>
  <c r="BH3"/>
  <c r="AV42"/>
  <c r="BD3"/>
  <c r="AR42"/>
  <c r="BN3"/>
  <c r="AP42"/>
  <c r="BF3"/>
  <c r="AT42"/>
  <c r="BJ3"/>
  <c r="AL42"/>
  <c r="BK3"/>
  <c r="AY42"/>
  <c r="BE3"/>
  <c r="AG42"/>
  <c r="AG49" s="1"/>
  <c r="BI3"/>
  <c r="AW41"/>
  <c r="AJ41"/>
  <c r="AJ48" s="1"/>
  <c r="AJ43"/>
  <c r="AJ50" s="1"/>
  <c r="AH41"/>
  <c r="AH48" s="1"/>
  <c r="AL43"/>
  <c r="AM43"/>
  <c r="AG41"/>
  <c r="AG48" s="1"/>
  <c r="AK41"/>
  <c r="AK48" s="1"/>
  <c r="AF43"/>
  <c r="AO43"/>
  <c r="AN43"/>
  <c r="AN50" s="1"/>
  <c r="AP43"/>
  <c r="AI41"/>
  <c r="AI48" s="1"/>
  <c r="AI43"/>
  <c r="AI50" s="1"/>
  <c r="BW44" l="1"/>
  <c r="BX44"/>
  <c r="BV44"/>
  <c r="BT44"/>
  <c r="BY44"/>
  <c r="BQ44"/>
  <c r="BU44"/>
  <c r="BR44"/>
  <c r="BP44"/>
  <c r="BZ44"/>
  <c r="BV47"/>
  <c r="BV48" s="1"/>
  <c r="BS44"/>
  <c r="CA44" s="1"/>
  <c r="CA43"/>
  <c r="AK42"/>
  <c r="AK49" s="1"/>
  <c r="AX42"/>
  <c r="AX47" s="1"/>
  <c r="AX48" s="1"/>
  <c r="AH42"/>
  <c r="AH49" s="1"/>
  <c r="BZ42"/>
  <c r="AO45"/>
  <c r="AO50"/>
  <c r="AP46"/>
  <c r="AP49"/>
  <c r="AU44"/>
  <c r="AZ44"/>
  <c r="AR44"/>
  <c r="AW44"/>
  <c r="AY44"/>
  <c r="AT44"/>
  <c r="AP45"/>
  <c r="AP50"/>
  <c r="AM45"/>
  <c r="AM50"/>
  <c r="AL46"/>
  <c r="AL49"/>
  <c r="AF45"/>
  <c r="AF50"/>
  <c r="AL45"/>
  <c r="AL50"/>
  <c r="BB44"/>
  <c r="BA44"/>
  <c r="AV44"/>
  <c r="AS44"/>
  <c r="AX44"/>
  <c r="BQ42"/>
  <c r="BU41"/>
  <c r="T51" s="1"/>
  <c r="AS41"/>
  <c r="AM42"/>
  <c r="BP42"/>
  <c r="BT41"/>
  <c r="BQ41"/>
  <c r="P51" s="1"/>
  <c r="BV41"/>
  <c r="BP41"/>
  <c r="BZ41"/>
  <c r="AN45"/>
  <c r="AW42"/>
  <c r="AS42"/>
  <c r="AS45" s="1"/>
  <c r="AY41"/>
  <c r="AX41"/>
  <c r="AT41"/>
  <c r="Q51" s="1"/>
  <c r="BB42"/>
  <c r="BB47" s="1"/>
  <c r="BB48" s="1"/>
  <c r="AF42"/>
  <c r="AR41"/>
  <c r="AJ42"/>
  <c r="AJ49" s="1"/>
  <c r="BU42"/>
  <c r="BW41"/>
  <c r="BX41"/>
  <c r="V51"/>
  <c r="AY45"/>
  <c r="AY47"/>
  <c r="AY48" s="1"/>
  <c r="AX45"/>
  <c r="AT45"/>
  <c r="AT47"/>
  <c r="AT48" s="1"/>
  <c r="BB45"/>
  <c r="AV45"/>
  <c r="AV47"/>
  <c r="AV48" s="1"/>
  <c r="BG4"/>
  <c r="AU42"/>
  <c r="AU41"/>
  <c r="AI42"/>
  <c r="AI49" s="1"/>
  <c r="BW42"/>
  <c r="BR42"/>
  <c r="BX42"/>
  <c r="BY42"/>
  <c r="BT42"/>
  <c r="AN42"/>
  <c r="AZ42"/>
  <c r="AO42"/>
  <c r="BA41"/>
  <c r="X51" s="1"/>
  <c r="AW45"/>
  <c r="AW47"/>
  <c r="AW48" s="1"/>
  <c r="AS47"/>
  <c r="AS48" s="1"/>
  <c r="AR45"/>
  <c r="AR47"/>
  <c r="AR48" s="1"/>
  <c r="BS41"/>
  <c r="BS42"/>
  <c r="BS45" s="1"/>
  <c r="BB41"/>
  <c r="Y51" s="1"/>
  <c r="AV41"/>
  <c r="S51" s="1"/>
  <c r="AZ41"/>
  <c r="BA42"/>
  <c r="AK46"/>
  <c r="AK45"/>
  <c r="AH45"/>
  <c r="AH46"/>
  <c r="AJ45"/>
  <c r="AJ46"/>
  <c r="AI45"/>
  <c r="AI46"/>
  <c r="AG45"/>
  <c r="AG46"/>
  <c r="BT45" l="1"/>
  <c r="BT47"/>
  <c r="BT48" s="1"/>
  <c r="BX45"/>
  <c r="BX47"/>
  <c r="BX48" s="1"/>
  <c r="BW45"/>
  <c r="BW47"/>
  <c r="BW48" s="1"/>
  <c r="BU45"/>
  <c r="BU47"/>
  <c r="BU48" s="1"/>
  <c r="CA42"/>
  <c r="CC43" s="1"/>
  <c r="BP45"/>
  <c r="BP47"/>
  <c r="BP48" s="1"/>
  <c r="BQ45"/>
  <c r="BQ47"/>
  <c r="BQ48" s="1"/>
  <c r="BZ45"/>
  <c r="BZ47"/>
  <c r="BZ48" s="1"/>
  <c r="BY45"/>
  <c r="BY47"/>
  <c r="BY48" s="1"/>
  <c r="BR45"/>
  <c r="BR47"/>
  <c r="BR48" s="1"/>
  <c r="BS47"/>
  <c r="BS48" s="1"/>
  <c r="AO46"/>
  <c r="AO49"/>
  <c r="AN46"/>
  <c r="AN49"/>
  <c r="AM46"/>
  <c r="AM49"/>
  <c r="AF46"/>
  <c r="AF49"/>
  <c r="W53"/>
  <c r="V53"/>
  <c r="O51"/>
  <c r="U51"/>
  <c r="W51"/>
  <c r="R51"/>
  <c r="Y53"/>
  <c r="Q53"/>
  <c r="U53"/>
  <c r="AU45"/>
  <c r="AU47"/>
  <c r="AU48" s="1"/>
  <c r="BA45"/>
  <c r="BA47"/>
  <c r="BA48" s="1"/>
  <c r="AZ45"/>
  <c r="AZ47"/>
  <c r="AZ48" s="1"/>
  <c r="X53"/>
  <c r="S53"/>
  <c r="O53"/>
  <c r="P53"/>
  <c r="T53"/>
  <c r="R53" l="1"/>
</calcChain>
</file>

<file path=xl/sharedStrings.xml><?xml version="1.0" encoding="utf-8"?>
<sst xmlns="http://schemas.openxmlformats.org/spreadsheetml/2006/main" count="4003" uniqueCount="286">
  <si>
    <t>Ilirika Globalni rasteći pazari</t>
  </si>
  <si>
    <t>Dionički fond</t>
  </si>
  <si>
    <t>Ilirika Fond Management</t>
  </si>
  <si>
    <t>MKD</t>
  </si>
  <si>
    <t>Ilirika Jugoistočna Evropa</t>
  </si>
  <si>
    <t>Innovo Status Akcii</t>
  </si>
  <si>
    <t>Innovo Status</t>
  </si>
  <si>
    <t>KD BRIK</t>
  </si>
  <si>
    <t>KD Fondovi</t>
  </si>
  <si>
    <t>KD Nova EU</t>
  </si>
  <si>
    <t>KB Publikum Balanced</t>
  </si>
  <si>
    <t>Mješoviti fond</t>
  </si>
  <si>
    <t>KB Publikum Invest</t>
  </si>
  <si>
    <t>Ilirika Keš</t>
  </si>
  <si>
    <t>Novčani fond</t>
  </si>
  <si>
    <t>KB Publikum Parićen</t>
  </si>
  <si>
    <t>KD KES Depozit</t>
  </si>
  <si>
    <t>KB Publikum Bonds</t>
  </si>
  <si>
    <t>Obveznički fond</t>
  </si>
  <si>
    <t>98.968.69</t>
  </si>
  <si>
    <t>0,49 dionice, fondovi,  akcije, skladi, delnice, vzajemci</t>
  </si>
  <si>
    <t>-0,06 dionice, fondovi,  akcije, skladi, delnice, vzajemci</t>
  </si>
  <si>
    <t>2,49 dionice, fondovi,  akcije, skladi, delnice, vzajemci</t>
  </si>
  <si>
    <t>0,86 dionice, fondovi,  akcije, skladi, delnice, vzajemci</t>
  </si>
  <si>
    <t>0,15 dionice, fondovi,  akcije, skladi, delnice, vzajemci</t>
  </si>
  <si>
    <t>0,13 dionice, fondovi,  akcije, skladi, delnice, vzajemci</t>
  </si>
  <si>
    <t>0,01 dionice, fondovi,  akcije, skladi, delnice, vzajemci</t>
  </si>
  <si>
    <t>0,04 dionice, fondovi,  akcije, skladi, delnice, vzajemci</t>
  </si>
  <si>
    <t>KB Prv otvoreni dobrovoljni penziski fond</t>
  </si>
  <si>
    <t>Dobrovoljni mirovinski fond</t>
  </si>
  <si>
    <t>KB Prvo penziski društvo</t>
  </si>
  <si>
    <t>NLB Penzija Plus</t>
  </si>
  <si>
    <t>NLB Nov penziski fond</t>
  </si>
  <si>
    <t>KB Prv zadolžitelen penziski fond</t>
  </si>
  <si>
    <t>Obvezni mirovinski fond</t>
  </si>
  <si>
    <t>NLB penziski fond</t>
  </si>
  <si>
    <t>0,81 dionice, fondovi,  akcije, skladi, delnice, vzajemci</t>
  </si>
  <si>
    <t>0,66 dionice, fondovi,  akcije, skladi, delnice, vzajemci</t>
  </si>
  <si>
    <t>0,73 dionice, fondovi,  akcije, skladi, delnice, vzajemci</t>
  </si>
  <si>
    <t>0,57 dionice, fondovi,  akcije, skladi, delnice, vzajemci</t>
  </si>
  <si>
    <t>0,19 dionice, fondovi,  akcije, skladi, delnice, vzajemci</t>
  </si>
  <si>
    <t>0,16 dionice, fondovi,  akcije, skladi, delnice, vzajemci</t>
  </si>
  <si>
    <t>0,28 dionice, fondovi,  akcije, skladi, delnice, vzajemci</t>
  </si>
  <si>
    <t>0,17 dionice, fondovi,  akcije, skladi, delnice, vzajemci</t>
  </si>
  <si>
    <t>0,18 dionice, fondovi,  akcije, skladi, delnice, vzajemci</t>
  </si>
  <si>
    <t>-0,75 dionice, fondovi,  akcije, skladi, delnice, vzajemci</t>
  </si>
  <si>
    <t>-0,02 dionice, fondovi,  akcije, skladi, delnice, vzajemci</t>
  </si>
  <si>
    <t>-0,22 dionice, fondovi,  akcije, skladi, delnice, vzajemci</t>
  </si>
  <si>
    <t>0,27 dionice, fondovi,  akcije, skladi, delnice, vzajemci</t>
  </si>
  <si>
    <t>-0,12 dionice, fondovi,  akcije, skladi, delnice, vzajemci</t>
  </si>
  <si>
    <t>-0,10 dionice, fondovi,  akcije, skladi, delnice, vzajemci</t>
  </si>
  <si>
    <t>-0,19 dionice, fondovi,  akcije, skladi, delnice, vzajemci</t>
  </si>
  <si>
    <t>0,21 dionice, fondovi,  akcije, skladi, delnice, vzajemci</t>
  </si>
  <si>
    <t>0,30 dionice, fondovi,  akcije, skladi, delnice, vzajemci</t>
  </si>
  <si>
    <t>-0,08 dionice, fondovi,  akcije, skladi, delnice, vzajemci</t>
  </si>
  <si>
    <t>0,38 dionice, fondovi,  akcije, skladi, delnice, vzajemci</t>
  </si>
  <si>
    <t>0,09 dionice, fondovi,  akcije, skladi, delnice, vzajemci</t>
  </si>
  <si>
    <t>0,07 dionice, fondovi,  akcije, skladi, delnice, vzajemci</t>
  </si>
  <si>
    <t>-0,01 dionice, fondovi,  akcije, skladi, delnice, vzajemci</t>
  </si>
  <si>
    <t>0,03 dionice, fondovi,  akcije, skladi, delnice, vzajemci</t>
  </si>
  <si>
    <t>-0,09 dionice, fondovi,  akcije, skladi, delnice, vzajemci</t>
  </si>
  <si>
    <t>-0,07 dionice, fondovi,  akcije, skladi, delnice, vzajemci</t>
  </si>
  <si>
    <t>-0,04 dionice, fondovi,  akcije, skladi, delnice, vzajemci</t>
  </si>
  <si>
    <t>0,00 dionice, fondovi,  akcije, skladi, delnice, vzajemci</t>
  </si>
  <si>
    <t>-0,37 dionice, fondovi,  akcije, skladi, delnice, vzajemci</t>
  </si>
  <si>
    <t>-0,40 dionice, fondovi,  akcije, skladi, delnice, vzajemci</t>
  </si>
  <si>
    <t>-0,21 dionice, fondovi,  akcije, skladi, delnice, vzajemci</t>
  </si>
  <si>
    <t>-0,03 dionice, fondovi,  akcije, skladi, delnice, vzajemci</t>
  </si>
  <si>
    <t>-0,15 dionice, fondovi,  akcije, skladi, delnice, vzajemci</t>
  </si>
  <si>
    <t>0,32 dionice, fondovi,  akcije, skladi, delnice, vzajemci</t>
  </si>
  <si>
    <t>-0,69 dionice, fondovi,  akcije, skladi, delnice, vzajemci</t>
  </si>
  <si>
    <t>-0,24 dionice, fondovi,  akcije, skladi, delnice, vzajemci</t>
  </si>
  <si>
    <t>-0,14 dionice, fondovi,  akcije, skladi, delnice, vzajemci</t>
  </si>
  <si>
    <t>0,02 dionice, fondovi,  akcije, skladi, delnice, vzajemci</t>
  </si>
  <si>
    <t>-0,13 dionice, fondovi,  akcije, skladi, delnice, vzajemci</t>
  </si>
  <si>
    <t>0,12 dionice, fondovi,  akcije, skladi, delnice, vzajemci</t>
  </si>
  <si>
    <t>0,06 dionice, fondovi,  akcije, skladi, delnice, vzajemci</t>
  </si>
  <si>
    <t>0,10 dionice, fondovi,  akcije, skladi, delnice, vzajemci</t>
  </si>
  <si>
    <t>0,05 dionice, fondovi,  akcije, skladi, delnice, vzajemci</t>
  </si>
  <si>
    <t>-0,56 dionice, fondovi,  akcije, skladi, delnice, vzajemci</t>
  </si>
  <si>
    <t>0,58 dionice, fondovi,  akcije, skladi, delnice, vzajemci</t>
  </si>
  <si>
    <t>-0,39 dionice, fondovi,  akcije, skladi, delnice, vzajemci</t>
  </si>
  <si>
    <t>-0,38 dionice, fondovi,  akcije, skladi, delnice, vzajemci</t>
  </si>
  <si>
    <t>-0,05 dionice, fondovi,  akcije, skladi, delnice, vzajemci</t>
  </si>
  <si>
    <t>-1,31 dionice, fondovi,  akcije, skladi, delnice, vzajemci</t>
  </si>
  <si>
    <t>-1,30 dionice, fondovi,  akcije, skladi, delnice, vzajemci</t>
  </si>
  <si>
    <t>-1,40 dionice, fondovi,  akcije, skladi, delnice, vzajemci</t>
  </si>
  <si>
    <t>-0,27 dionice, fondovi,  akcije, skladi, delnice, vzajemci</t>
  </si>
  <si>
    <t>0,08 dionice, fondovi,  akcije, skladi, delnice, vzajemci</t>
  </si>
  <si>
    <t>-0,16 dionice, fondovi,  akcije, skladi, delnice, vzajemci</t>
  </si>
  <si>
    <t>0,39 dionice, fondovi,  akcije, skladi, delnice, vzajemci</t>
  </si>
  <si>
    <t>0,50 dionice, fondovi,  akcije, skladi, delnice, vzajemci</t>
  </si>
  <si>
    <t>0,47 dionice, fondovi,  akcije, skladi, delnice, vzajemci</t>
  </si>
  <si>
    <t>0,33 dionice, fondovi,  akcije, skladi, delnice, vzajemci</t>
  </si>
  <si>
    <t>1,36 dionice, fondovi,  akcije, skladi, delnice, vzajemci</t>
  </si>
  <si>
    <t>-0,54 dionice, fondovi,  akcije, skladi, delnice, vzajemci</t>
  </si>
  <si>
    <t>-0,48 dionice, fondovi,  akcije, skladi, delnice, vzajemci</t>
  </si>
  <si>
    <t>-0,30 dionice, fondovi,  akcije, skladi, delnice, vzajemci</t>
  </si>
  <si>
    <t>0,61 dionice, fondovi,  akcije, skladi, delnice, vzajemci</t>
  </si>
  <si>
    <t>0,40 dionice, fondovi,  akcije, skladi, delnice, vzajemci</t>
  </si>
  <si>
    <t>0,59 dionice, fondovi,  akcije, skladi, delnice, vzajemci</t>
  </si>
  <si>
    <t>0,46 dionice, fondovi,  akcije, skladi, delnice, vzajemci</t>
  </si>
  <si>
    <t>Fond</t>
  </si>
  <si>
    <t>Vrsta fonda</t>
  </si>
  <si>
    <t>Društvo za upravljanje</t>
  </si>
  <si>
    <t>Datum</t>
  </si>
  <si>
    <t>Vrijednost</t>
  </si>
  <si>
    <t>Valuta</t>
  </si>
  <si>
    <t>Dnevna (%)</t>
  </si>
  <si>
    <t>Tjedna (%)</t>
  </si>
  <si>
    <t>1 mj (%)</t>
  </si>
  <si>
    <t>3 mj (%)</t>
  </si>
  <si>
    <t>6 mj (%)</t>
  </si>
  <si>
    <t>1 g (%)</t>
  </si>
  <si>
    <t>2 g (%)</t>
  </si>
  <si>
    <t>PGP (%)</t>
  </si>
  <si>
    <t>Imovina</t>
  </si>
  <si>
    <t>-0,50 dionice, fondovi,  akcije, skladi, delnice, vzajemci</t>
  </si>
  <si>
    <t>0,87 dionice, fondovi,  akcije, skladi, delnice, vzajemci</t>
  </si>
  <si>
    <t>0,11 dionice, fondovi,  akcije, skladi, delnice, vzajemci</t>
  </si>
  <si>
    <t>0,44 dionice, fondovi,  akcije, skladi, delnice, vzajemci</t>
  </si>
  <si>
    <t>-0,49 dionice, fondovi,  akcije, skladi, delnice, vzajemci</t>
  </si>
  <si>
    <t>-0,53 dionice, fondovi,  akcije, skladi, delnice, vzajemci</t>
  </si>
  <si>
    <t>1,20 dionice, fondovi,  akcije, skladi, delnice, vzajemci</t>
  </si>
  <si>
    <t>0,23 dionice, fondovi,  akcije, skladi, delnice, vzajemci</t>
  </si>
  <si>
    <t>0,24 dionice, fondovi,  akcije, skladi, delnice, vzajemci</t>
  </si>
  <si>
    <t>0,55 dionice, fondovi,  akcije, skladi, delnice, vzajemci</t>
  </si>
  <si>
    <t>0,25 dionice, fondovi,  akcije, skladi, delnice, vzajemci</t>
  </si>
  <si>
    <t>-0,91 dionice, fondovi,  akcije, skladi, delnice, vzajemci</t>
  </si>
  <si>
    <t>-0,64 dionice, fondovi,  akcije, skladi, delnice, vzajemci</t>
  </si>
  <si>
    <t>-0,33 dionice, fondovi,  akcije, skladi, delnice, vzajemci</t>
  </si>
  <si>
    <t>-0,26 dionice, fondovi,  akcije, skladi, delnice, vzajemci</t>
  </si>
  <si>
    <t>0,14 dionice, fondovi,  akcije, skladi, delnice, vzajemci</t>
  </si>
  <si>
    <t>0,29 dionice, fondovi,  akcije, skladi, delnice, vzajemci</t>
  </si>
  <si>
    <t>-0,51 dionice, fondovi,  akcije, skladi, delnice, vzajemci</t>
  </si>
  <si>
    <t>-0,36 dionice, fondovi,  akcije, skladi, delnice, vzajemci</t>
  </si>
  <si>
    <t>-0,17 dionice, fondovi,  akcije, skladi, delnice, vzajemci</t>
  </si>
  <si>
    <t>29.2</t>
  </si>
  <si>
    <t>-0,11 dionice, fondovi,  akcije, skladi, delnice, vzajemci</t>
  </si>
  <si>
    <t>0,56 dionice, fondovi,  akcije, skladi, delnice, vzajemci</t>
  </si>
  <si>
    <t>0,48 dionice, fondovi,  akcije, skladi, delnice, vzajemci</t>
  </si>
  <si>
    <t>0,35 dionice, fondovi,  akcije, skladi, delnice, vzajemci</t>
  </si>
  <si>
    <t>-1,86 dionice, fondovi,  akcije, skladi, delnice, vzajemci</t>
  </si>
  <si>
    <t>-2,63 dionice, fondovi,  akcije, skladi, delnice, vzajemci</t>
  </si>
  <si>
    <t>0,26 dionice, fondovi,  akcije, skladi, delnice, vzajemci</t>
  </si>
  <si>
    <t>-1,49 dionice, fondovi,  akcije, skladi, delnice, vzajemci</t>
  </si>
  <si>
    <t>-0,57 dionice, fondovi,  akcije, skladi, delnice, vzajemci</t>
  </si>
  <si>
    <t>-0,25 dionice, fondovi,  akcije, skladi, delnice, vzajemci</t>
  </si>
  <si>
    <t>-0,74 dionice, fondovi,  akcije, skladi, delnice, vzajemci</t>
  </si>
  <si>
    <t>2,39 dionice, fondovi,  akcije, skladi, delnice, vzajemci</t>
  </si>
  <si>
    <t>1,10 dionice, fondovi,  akcije, skladi, delnice, vzajemci</t>
  </si>
  <si>
    <t>2,66 dionice, fondovi,  akcije, skladi, delnice, vzajemci</t>
  </si>
  <si>
    <t>0,36 dionice, fondovi,  akcije, skladi, delnice, vzajemci</t>
  </si>
  <si>
    <t>1,04 dionice, fondovi,  akcije, skladi, delnice, vzajemci</t>
  </si>
  <si>
    <t>0,85 dionice, fondovi,  akcije, skladi, delnice, vzajemci</t>
  </si>
  <si>
    <t>-1,28 dionice, fondovi,  akcije, skladi, delnice, vzajemci</t>
  </si>
  <si>
    <t>-1,76 dionice, fondovi,  akcije, skladi, delnice, vzajemci</t>
  </si>
  <si>
    <t>-0,95 dionice, fondovi,  akcije, skladi, delnice, vzajemci</t>
  </si>
  <si>
    <t>-1,43 dionice, fondovi,  akcije, skladi, delnice, vzajemci</t>
  </si>
  <si>
    <t>-1,82 dionice, fondovi,  akcije, skladi, delnice, vzajemci</t>
  </si>
  <si>
    <t>-0,88 dionice, fondovi,  akcije, skladi, delnice, vzajemci</t>
  </si>
  <si>
    <t>-1,56 dionice, fondovi,  akcije, skladi, delnice, vzajemci</t>
  </si>
  <si>
    <t>-0,65 dionice, fondovi,  akcije, skladi, delnice, vzajemci</t>
  </si>
  <si>
    <t>-0,35 dionice, fondovi,  akcije, skladi, delnice, vzajemci</t>
  </si>
  <si>
    <t>-0,20 dionice, fondovi,  akcije, skladi, delnice, vzajemci</t>
  </si>
  <si>
    <t>1,83 dionice, fondovi,  akcije, skladi, delnice, vzajemci</t>
  </si>
  <si>
    <t>1,05 dionice, fondovi,  akcije, skladi, delnice, vzajemci</t>
  </si>
  <si>
    <t>0,72 dionice, fondovi,  akcije, skladi, delnice, vzajemci</t>
  </si>
  <si>
    <t>1,63 dionice, fondovi,  akcije, skladi, delnice, vzajemci</t>
  </si>
  <si>
    <t>0,78 dionice, fondovi,  akcije, skladi, delnice, vzajemci</t>
  </si>
  <si>
    <t>0,71 dionice, fondovi,  akcije, skladi, delnice, vzajemci</t>
  </si>
  <si>
    <t>1,18 dionice, fondovi,  akcije, skladi, delnice, vzajemci</t>
  </si>
  <si>
    <t>0,22 dionice, fondovi,  akcije, skladi, delnice, vzajemci</t>
  </si>
  <si>
    <t>-0,87 dionice, fondovi,  akcije, skladi, delnice, vzajemci</t>
  </si>
  <si>
    <t>0,70 dionice, fondovi,  akcije, skladi, delnice, vzajemci</t>
  </si>
  <si>
    <t>0,95 dionice, fondovi,  akcije, skladi, delnice, vzajemci</t>
  </si>
  <si>
    <t>0,98 dionice, fondovi,  akcije, skladi, delnice, vzajemci</t>
  </si>
  <si>
    <t>0,63 dionice, fondovi,  akcije, skladi, delnice, vzajemci</t>
  </si>
  <si>
    <t>0,51 dionice, fondovi,  akcije, skladi, delnice, vzajemci</t>
  </si>
  <si>
    <t>0,37 dionice, fondovi,  akcije, skladi, delnice, vzajemci</t>
  </si>
  <si>
    <t>-0,55 dionice, fondovi,  akcije, skladi, delnice, vzajemci</t>
  </si>
  <si>
    <t>-0,29 dionice, fondovi,  akcije, skladi, delnice, vzajemci</t>
  </si>
  <si>
    <t>Месец</t>
  </si>
  <si>
    <t>CPI</t>
  </si>
  <si>
    <t>Минимален
 очекуван Принос</t>
  </si>
  <si>
    <t>Ст. Дев</t>
  </si>
  <si>
    <t>Sharpe</t>
  </si>
  <si>
    <t>Sortino</t>
  </si>
  <si>
    <t>Omega</t>
  </si>
  <si>
    <t>Upside</t>
  </si>
  <si>
    <t>Илирика
Глобален</t>
  </si>
  <si>
    <t>Илирика
Југоисточна Европа</t>
  </si>
  <si>
    <t>Иново
Статус Акции</t>
  </si>
  <si>
    <t>КБ
Доброволен</t>
  </si>
  <si>
    <t>КБ 
Задолжителен</t>
  </si>
  <si>
    <t>КБ
Публикум Балансиран</t>
  </si>
  <si>
    <t>КБ
Публикум Обврзници</t>
  </si>
  <si>
    <t>КД БРИК</t>
  </si>
  <si>
    <t>КД
Нова ЕУ</t>
  </si>
  <si>
    <t>НЛБ
Доброволен</t>
  </si>
  <si>
    <t>НЛБ 
Задолжителен</t>
  </si>
  <si>
    <t>Максимум</t>
  </si>
  <si>
    <t>Минимум</t>
  </si>
  <si>
    <t>Фондови</t>
  </si>
  <si>
    <r>
      <t>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1"/>
        <color theme="1"/>
        <rFont val="Calibri"/>
        <family val="2"/>
        <charset val="204"/>
        <scheme val="minor"/>
      </rPr>
      <t xml:space="preserve">Илирика Глобал Растечки Пазари-отворен инвестиционен фонд  </t>
    </r>
  </si>
  <si>
    <r>
      <t>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1"/>
        <color theme="1"/>
        <rFont val="Calibri"/>
        <family val="2"/>
        <charset val="204"/>
        <scheme val="minor"/>
      </rPr>
      <t xml:space="preserve">Илирика Југоисточна Европа-отворен инвестиционен фонд  </t>
    </r>
  </si>
  <si>
    <r>
      <t>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1"/>
        <color theme="1"/>
        <rFont val="Calibri"/>
        <family val="2"/>
        <charset val="204"/>
        <scheme val="minor"/>
      </rPr>
      <t xml:space="preserve">Иново Статус Акции отворен инвестициски фонд  </t>
    </r>
  </si>
  <si>
    <r>
      <t>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1"/>
        <color theme="1"/>
        <rFont val="Calibri"/>
        <family val="2"/>
        <charset val="204"/>
        <scheme val="minor"/>
      </rPr>
      <t>КБ Прв отворен доброволен пензиски фонд – Скопје</t>
    </r>
  </si>
  <si>
    <r>
      <t>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1"/>
        <color theme="1"/>
        <rFont val="Calibri"/>
        <family val="2"/>
        <charset val="204"/>
        <scheme val="minor"/>
      </rPr>
      <t>КБ Прв отворен задолжителен пензиски фонд – Скопје</t>
    </r>
  </si>
  <si>
    <r>
      <t>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1"/>
        <color theme="1"/>
        <rFont val="Calibri"/>
        <family val="2"/>
        <charset val="204"/>
        <scheme val="minor"/>
      </rPr>
      <t xml:space="preserve">Отворен инвестициски фонд КБ Публикум - Балансиран  </t>
    </r>
  </si>
  <si>
    <r>
      <t>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1"/>
        <color theme="1"/>
        <rFont val="Calibri"/>
        <family val="2"/>
        <charset val="204"/>
        <scheme val="minor"/>
      </rPr>
      <t xml:space="preserve">Отворен инвестициски фонд КБ Публикум-Обврзници   </t>
    </r>
  </si>
  <si>
    <r>
      <t>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1"/>
        <color theme="1"/>
        <rFont val="Calibri"/>
        <family val="2"/>
        <charset val="204"/>
        <scheme val="minor"/>
      </rPr>
      <t xml:space="preserve">КД БРИК  </t>
    </r>
  </si>
  <si>
    <r>
      <t>10.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КД Нова ЕУ</t>
    </r>
  </si>
  <si>
    <r>
      <t>11.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Отворен доброволен пензиски фонд - „НЛБ пензија плус“ Скопје</t>
    </r>
  </si>
  <si>
    <r>
      <t>12.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 xml:space="preserve">Отворен задолжителен пензиски фонд - „НЛБ пензиски фонд“ Скопје  </t>
    </r>
  </si>
  <si>
    <t>JB тест</t>
  </si>
  <si>
    <t>DEV +</t>
  </si>
  <si>
    <t>DEV -</t>
  </si>
  <si>
    <t>Funds</t>
  </si>
  <si>
    <t>Average return</t>
  </si>
  <si>
    <t>Volatility</t>
  </si>
  <si>
    <t>Correlation</t>
  </si>
  <si>
    <t>Minimum</t>
  </si>
  <si>
    <t>Maximum</t>
  </si>
  <si>
    <t xml:space="preserve"> lirika Global</t>
  </si>
  <si>
    <t>Ilirika Southeast Europe</t>
  </si>
  <si>
    <t>KD BRIC</t>
  </si>
  <si>
    <t>NLB Nov Penziski Fond</t>
  </si>
  <si>
    <t>NLB Penzija plus</t>
  </si>
  <si>
    <t>KB Mandatory Pension Fund</t>
  </si>
  <si>
    <t>KB Publikum - Balanced</t>
  </si>
  <si>
    <t>KB Publikum - Bonds</t>
  </si>
  <si>
    <t xml:space="preserve"> KD South Balkan</t>
  </si>
  <si>
    <t>KB Voluntary Pension Fund</t>
  </si>
  <si>
    <t>Standard deviation
(monthly)</t>
  </si>
  <si>
    <t>Adjusted Skewness</t>
  </si>
  <si>
    <t>Adjusted Kurtosis</t>
  </si>
  <si>
    <t>Median</t>
  </si>
  <si>
    <t>ЈB test</t>
  </si>
  <si>
    <t>Upside Potencial</t>
  </si>
  <si>
    <t>Calmar Ratio</t>
  </si>
  <si>
    <t>Visit http://investexcel.net for more financial modeling spreadsheets</t>
  </si>
  <si>
    <t>Вредност на сметководствена единица за минати 3 години</t>
  </si>
  <si>
    <t>Drawdown</t>
  </si>
  <si>
    <t>Drawup</t>
  </si>
  <si>
    <t xml:space="preserve"> </t>
  </si>
  <si>
    <t xml:space="preserve">Ø </t>
  </si>
  <si>
    <t>Open</t>
  </si>
  <si>
    <t>Close</t>
  </si>
  <si>
    <t>Three Year Return</t>
  </si>
  <si>
    <t>Annualized Return</t>
  </si>
  <si>
    <t>Max Drawdown</t>
  </si>
  <si>
    <t>Max Drawup</t>
  </si>
  <si>
    <t>Sterling Ratio</t>
  </si>
  <si>
    <t>Results</t>
  </si>
  <si>
    <t>Date</t>
  </si>
  <si>
    <t>Daily Return</t>
  </si>
  <si>
    <t>Min Close</t>
  </si>
  <si>
    <t>Max Close</t>
  </si>
  <si>
    <t>Compound return
(3 years)</t>
  </si>
  <si>
    <t>Average return
(monthly)</t>
  </si>
  <si>
    <t>Return Distribution Characteristics</t>
  </si>
  <si>
    <t>Name</t>
  </si>
  <si>
    <t>Moment</t>
  </si>
  <si>
    <t>Common Name</t>
  </si>
  <si>
    <t>Characteristic</t>
  </si>
  <si>
    <t>Preference</t>
  </si>
  <si>
    <t>Mean</t>
  </si>
  <si>
    <t>First</t>
  </si>
  <si>
    <t>Expected Return</t>
  </si>
  <si>
    <t>Higher values with higher moments constant</t>
  </si>
  <si>
    <t>Second</t>
  </si>
  <si>
    <t>Lowest value to meet requirement</t>
  </si>
  <si>
    <t>Skewness</t>
  </si>
  <si>
    <t>Third</t>
  </si>
  <si>
    <t>Fat tail</t>
  </si>
  <si>
    <t>Measure of symmetry</t>
  </si>
  <si>
    <t>Positive</t>
  </si>
  <si>
    <t>Kurtosis</t>
  </si>
  <si>
    <t>Fourth</t>
  </si>
  <si>
    <t>Negative downside, positive upside (Kurtosis for normal distribution is 3)</t>
  </si>
  <si>
    <t>Measure of shape, tall or flat</t>
  </si>
  <si>
    <t>Standard Deviation
 (variance)</t>
  </si>
  <si>
    <t>Measure of the width
 (dispersion)</t>
  </si>
  <si>
    <t>Balance point of the area
 under the distribution</t>
  </si>
  <si>
    <t>Downside Deviation</t>
  </si>
</sst>
</file>

<file path=xl/styles.xml><?xml version="1.0" encoding="utf-8"?>
<styleSheet xmlns="http://schemas.openxmlformats.org/spreadsheetml/2006/main">
  <numFmts count="5">
    <numFmt numFmtId="164" formatCode="#,##0.0000"/>
    <numFmt numFmtId="165" formatCode="0.0000"/>
    <numFmt numFmtId="166" formatCode="mmmm/yyyy"/>
    <numFmt numFmtId="167" formatCode="0.000%"/>
    <numFmt numFmtId="168" formatCode="0.00000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7030A0"/>
      <name val="Calibri"/>
      <family val="2"/>
      <charset val="204"/>
      <scheme val="minor"/>
    </font>
    <font>
      <b/>
      <sz val="12"/>
      <color rgb="FF7030A0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24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name val="Trebuchet MS"/>
      <family val="2"/>
    </font>
    <font>
      <b/>
      <sz val="11"/>
      <color theme="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b/>
      <sz val="12"/>
      <color rgb="FF7030A0"/>
      <name val="Times New Roman"/>
      <family val="1"/>
      <charset val="204"/>
    </font>
    <font>
      <sz val="12"/>
      <color rgb="FFFFFFFF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BFBFB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8" fillId="0" borderId="0"/>
    <xf numFmtId="0" fontId="10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96">
    <xf numFmtId="0" fontId="0" fillId="0" borderId="0" xfId="0"/>
    <xf numFmtId="0" fontId="0" fillId="0" borderId="0" xfId="0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0" fontId="0" fillId="0" borderId="0" xfId="1" applyNumberFormat="1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66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2" fontId="0" fillId="0" borderId="0" xfId="1" applyNumberFormat="1" applyFont="1" applyBorder="1" applyAlignment="1">
      <alignment horizontal="center" vertical="center"/>
    </xf>
    <xf numFmtId="10" fontId="0" fillId="0" borderId="0" xfId="1" applyNumberFormat="1" applyFont="1" applyBorder="1" applyAlignment="1">
      <alignment horizontal="center" vertical="center"/>
    </xf>
    <xf numFmtId="166" fontId="2" fillId="2" borderId="0" xfId="0" applyNumberFormat="1" applyFont="1" applyFill="1" applyBorder="1" applyAlignment="1">
      <alignment horizontal="center" vertical="center" wrapText="1"/>
    </xf>
    <xf numFmtId="166" fontId="2" fillId="0" borderId="0" xfId="0" applyNumberFormat="1" applyFont="1" applyFill="1" applyBorder="1" applyAlignment="1">
      <alignment horizontal="center" vertical="center" wrapText="1"/>
    </xf>
    <xf numFmtId="166" fontId="2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Border="1" applyAlignment="1">
      <alignment horizontal="center" vertical="center"/>
    </xf>
    <xf numFmtId="1" fontId="0" fillId="0" borderId="0" xfId="1" applyNumberFormat="1" applyFont="1" applyAlignment="1">
      <alignment horizontal="center" vertical="center"/>
    </xf>
    <xf numFmtId="167" fontId="0" fillId="0" borderId="0" xfId="1" applyNumberFormat="1" applyFont="1" applyAlignment="1">
      <alignment horizontal="center" vertical="center"/>
    </xf>
    <xf numFmtId="9" fontId="3" fillId="0" borderId="0" xfId="1" applyFont="1" applyAlignment="1">
      <alignment horizontal="center" vertical="center"/>
    </xf>
    <xf numFmtId="10" fontId="3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 indent="5"/>
    </xf>
    <xf numFmtId="0" fontId="3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0" fontId="8" fillId="0" borderId="0" xfId="2" applyFill="1" applyBorder="1" applyAlignment="1">
      <alignment horizontal="center" vertical="center"/>
    </xf>
    <xf numFmtId="0" fontId="8" fillId="0" borderId="0" xfId="2" applyBorder="1" applyAlignment="1">
      <alignment horizontal="center" vertical="center"/>
    </xf>
    <xf numFmtId="0" fontId="10" fillId="0" borderId="0" xfId="3" applyFill="1" applyBorder="1" applyAlignment="1">
      <alignment horizontal="center" vertical="center"/>
    </xf>
    <xf numFmtId="0" fontId="8" fillId="0" borderId="2" xfId="2" applyFill="1" applyBorder="1" applyAlignment="1">
      <alignment horizontal="center" vertical="center"/>
    </xf>
    <xf numFmtId="0" fontId="11" fillId="0" borderId="2" xfId="2" applyFont="1" applyFill="1" applyBorder="1" applyAlignment="1">
      <alignment horizontal="center" vertical="center" wrapText="1"/>
    </xf>
    <xf numFmtId="14" fontId="8" fillId="0" borderId="2" xfId="2" applyNumberFormat="1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/>
    </xf>
    <xf numFmtId="0" fontId="11" fillId="0" borderId="2" xfId="2" applyFont="1" applyFill="1" applyBorder="1" applyAlignment="1">
      <alignment horizontal="center" vertical="center"/>
    </xf>
    <xf numFmtId="10" fontId="11" fillId="0" borderId="2" xfId="2" applyNumberFormat="1" applyFont="1" applyFill="1" applyBorder="1" applyAlignment="1">
      <alignment horizontal="center" vertical="center"/>
    </xf>
    <xf numFmtId="10" fontId="11" fillId="0" borderId="2" xfId="4" applyNumberFormat="1" applyFont="1" applyFill="1" applyBorder="1" applyAlignment="1">
      <alignment horizontal="center" vertical="center" wrapText="1"/>
    </xf>
    <xf numFmtId="168" fontId="11" fillId="0" borderId="2" xfId="2" applyNumberFormat="1" applyFont="1" applyFill="1" applyBorder="1" applyAlignment="1">
      <alignment horizontal="center" vertical="center"/>
    </xf>
    <xf numFmtId="10" fontId="8" fillId="0" borderId="2" xfId="2" applyNumberFormat="1" applyFont="1" applyFill="1" applyBorder="1" applyAlignment="1">
      <alignment horizontal="center" vertical="center"/>
    </xf>
    <xf numFmtId="9" fontId="12" fillId="0" borderId="0" xfId="4" applyFont="1" applyBorder="1" applyAlignment="1">
      <alignment horizontal="center" vertical="center"/>
    </xf>
    <xf numFmtId="10" fontId="8" fillId="0" borderId="2" xfId="2" applyNumberFormat="1" applyFill="1" applyBorder="1" applyAlignment="1">
      <alignment horizontal="center" vertical="center"/>
    </xf>
    <xf numFmtId="0" fontId="8" fillId="0" borderId="0" xfId="2" applyAlignment="1">
      <alignment horizontal="center" vertical="center"/>
    </xf>
    <xf numFmtId="0" fontId="8" fillId="0" borderId="0" xfId="2" applyNumberFormat="1" applyFill="1" applyBorder="1" applyAlignment="1">
      <alignment horizontal="center" vertical="center"/>
    </xf>
    <xf numFmtId="0" fontId="11" fillId="0" borderId="0" xfId="2" applyNumberFormat="1" applyFont="1" applyFill="1" applyBorder="1" applyAlignment="1">
      <alignment horizontal="center" vertical="center"/>
    </xf>
    <xf numFmtId="0" fontId="11" fillId="0" borderId="0" xfId="2" applyNumberFormat="1" applyFont="1" applyFill="1" applyBorder="1" applyAlignment="1">
      <alignment horizontal="center" vertical="center" wrapText="1"/>
    </xf>
    <xf numFmtId="2" fontId="8" fillId="0" borderId="0" xfId="2" applyNumberFormat="1" applyFont="1" applyFill="1" applyBorder="1" applyAlignment="1">
      <alignment horizontal="center" vertical="center"/>
    </xf>
    <xf numFmtId="2" fontId="8" fillId="0" borderId="0" xfId="2" applyNumberFormat="1" applyFill="1" applyBorder="1" applyAlignment="1">
      <alignment horizontal="center" vertical="center"/>
    </xf>
    <xf numFmtId="10" fontId="0" fillId="0" borderId="0" xfId="1" applyNumberFormat="1" applyFont="1" applyFill="1" applyBorder="1" applyAlignment="1">
      <alignment horizontal="center" vertical="center"/>
    </xf>
    <xf numFmtId="10" fontId="11" fillId="0" borderId="0" xfId="1" applyNumberFormat="1" applyFont="1" applyFill="1" applyBorder="1" applyAlignment="1">
      <alignment horizontal="center" vertical="center"/>
    </xf>
    <xf numFmtId="2" fontId="8" fillId="0" borderId="0" xfId="1" applyNumberFormat="1" applyFont="1" applyFill="1" applyBorder="1" applyAlignment="1">
      <alignment horizontal="center" vertical="center"/>
    </xf>
    <xf numFmtId="10" fontId="0" fillId="0" borderId="0" xfId="0" applyNumberFormat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/>
    </xf>
    <xf numFmtId="14" fontId="14" fillId="0" borderId="6" xfId="0" applyNumberFormat="1" applyFont="1" applyBorder="1" applyAlignment="1">
      <alignment horizontal="center" vertical="center"/>
    </xf>
    <xf numFmtId="10" fontId="14" fillId="0" borderId="6" xfId="1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10" fontId="14" fillId="0" borderId="6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10" fontId="14" fillId="0" borderId="0" xfId="1" applyNumberFormat="1" applyFont="1" applyAlignment="1">
      <alignment horizontal="center" vertical="center"/>
    </xf>
    <xf numFmtId="9" fontId="14" fillId="0" borderId="0" xfId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0" fontId="15" fillId="0" borderId="0" xfId="0" applyNumberFormat="1" applyFont="1" applyBorder="1" applyAlignment="1">
      <alignment horizontal="center" vertical="center"/>
    </xf>
    <xf numFmtId="10" fontId="14" fillId="0" borderId="0" xfId="0" applyNumberFormat="1" applyFont="1" applyAlignment="1">
      <alignment horizontal="center" vertical="center"/>
    </xf>
    <xf numFmtId="10" fontId="15" fillId="0" borderId="0" xfId="1" applyNumberFormat="1" applyFont="1" applyBorder="1" applyAlignment="1">
      <alignment horizontal="center" vertical="center"/>
    </xf>
    <xf numFmtId="9" fontId="15" fillId="0" borderId="0" xfId="1" applyNumberFormat="1" applyFont="1" applyBorder="1" applyAlignment="1">
      <alignment horizontal="center" vertical="center"/>
    </xf>
    <xf numFmtId="0" fontId="17" fillId="4" borderId="6" xfId="0" applyFont="1" applyFill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6" xfId="0" applyFont="1" applyBorder="1" applyAlignment="1">
      <alignment horizontal="center" wrapText="1"/>
    </xf>
    <xf numFmtId="1" fontId="0" fillId="0" borderId="0" xfId="0" applyNumberForma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4" borderId="3" xfId="2" applyFont="1" applyFill="1" applyBorder="1" applyAlignment="1">
      <alignment horizontal="center" vertical="center"/>
    </xf>
    <xf numFmtId="0" fontId="13" fillId="4" borderId="4" xfId="2" applyFont="1" applyFill="1" applyBorder="1" applyAlignment="1">
      <alignment horizontal="center" vertical="center"/>
    </xf>
    <xf numFmtId="0" fontId="13" fillId="4" borderId="5" xfId="2" applyFont="1" applyFill="1" applyBorder="1" applyAlignment="1">
      <alignment horizontal="center" vertical="center"/>
    </xf>
    <xf numFmtId="0" fontId="13" fillId="4" borderId="0" xfId="2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wrapText="1"/>
    </xf>
    <xf numFmtId="0" fontId="17" fillId="5" borderId="6" xfId="0" applyFont="1" applyFill="1" applyBorder="1" applyAlignment="1">
      <alignment horizontal="center"/>
    </xf>
    <xf numFmtId="0" fontId="18" fillId="0" borderId="6" xfId="0" applyFont="1" applyBorder="1" applyAlignment="1">
      <alignment horizontal="center"/>
    </xf>
  </cellXfs>
  <cellStyles count="5">
    <cellStyle name="Hyperlink 2" xfId="3"/>
    <cellStyle name="Normal" xfId="0" builtinId="0"/>
    <cellStyle name="Normal 2" xfId="2"/>
    <cellStyle name="Percent" xfId="1" builtinId="5"/>
    <cellStyle name="Percent 2" xfId="4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CC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worksheet" Target="worksheets/sheet17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worksheet" Target="worksheets/sheet1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5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theme" Target="theme/theme1.xml"/><Relationship Id="rId4" Type="http://schemas.openxmlformats.org/officeDocument/2006/relationships/chartsheet" Target="chartsheets/sheet1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mk-MK"/>
  <c:chart>
    <c:autoTitleDeleted val="1"/>
    <c:plotArea>
      <c:layout/>
      <c:scatterChart>
        <c:scatterStyle val="smoothMarker"/>
        <c:ser>
          <c:idx val="0"/>
          <c:order val="0"/>
          <c:tx>
            <c:strRef>
              <c:f>Табела!$O$1</c:f>
              <c:strCache>
                <c:ptCount val="1"/>
                <c:pt idx="0">
                  <c:v> lirika Global</c:v>
                </c:pt>
              </c:strCache>
            </c:strRef>
          </c:tx>
          <c:xVal>
            <c:numRef>
              <c:f>Табела!$O$69:$O$104</c:f>
              <c:numCache>
                <c:formatCode>0.00%</c:formatCode>
                <c:ptCount val="36"/>
                <c:pt idx="0">
                  <c:v>-0.11001043241675205</c:v>
                </c:pt>
                <c:pt idx="1">
                  <c:v>-7.6676086969460766E-2</c:v>
                </c:pt>
                <c:pt idx="2">
                  <c:v>-7.6525831714275017E-2</c:v>
                </c:pt>
                <c:pt idx="3">
                  <c:v>-4.6857735573722484E-2</c:v>
                </c:pt>
                <c:pt idx="4">
                  <c:v>-4.6394312216786866E-2</c:v>
                </c:pt>
                <c:pt idx="5">
                  <c:v>-4.5844965839235051E-2</c:v>
                </c:pt>
                <c:pt idx="6">
                  <c:v>-3.8942651177043507E-2</c:v>
                </c:pt>
                <c:pt idx="7">
                  <c:v>-2.7393501527537886E-2</c:v>
                </c:pt>
                <c:pt idx="8">
                  <c:v>-2.4985077498278052E-2</c:v>
                </c:pt>
                <c:pt idx="9">
                  <c:v>-2.3224680773806964E-2</c:v>
                </c:pt>
                <c:pt idx="10">
                  <c:v>-1.6721819959777375E-2</c:v>
                </c:pt>
                <c:pt idx="11">
                  <c:v>-1.5246313509945318E-2</c:v>
                </c:pt>
                <c:pt idx="12">
                  <c:v>-1.2019408830109074E-2</c:v>
                </c:pt>
                <c:pt idx="13">
                  <c:v>-8.3049093995488325E-3</c:v>
                </c:pt>
                <c:pt idx="14">
                  <c:v>-5.8669031056367638E-3</c:v>
                </c:pt>
                <c:pt idx="15">
                  <c:v>-5.8187922854921704E-3</c:v>
                </c:pt>
                <c:pt idx="16">
                  <c:v>-5.5367475971643647E-3</c:v>
                </c:pt>
                <c:pt idx="17">
                  <c:v>-5.3740467653143756E-3</c:v>
                </c:pt>
                <c:pt idx="18">
                  <c:v>-5.2626241032753748E-3</c:v>
                </c:pt>
                <c:pt idx="19">
                  <c:v>-3.8598556393970207E-3</c:v>
                </c:pt>
                <c:pt idx="20">
                  <c:v>-1.4733536039250733E-3</c:v>
                </c:pt>
                <c:pt idx="21">
                  <c:v>4.9858696725293581E-3</c:v>
                </c:pt>
                <c:pt idx="22">
                  <c:v>5.2136145339101896E-3</c:v>
                </c:pt>
                <c:pt idx="23">
                  <c:v>5.7296696868706764E-3</c:v>
                </c:pt>
                <c:pt idx="24">
                  <c:v>9.3128234532516684E-3</c:v>
                </c:pt>
                <c:pt idx="25">
                  <c:v>1.585759368509565E-2</c:v>
                </c:pt>
                <c:pt idx="26">
                  <c:v>1.6243865919763376E-2</c:v>
                </c:pt>
                <c:pt idx="27">
                  <c:v>1.9418250107170611E-2</c:v>
                </c:pt>
                <c:pt idx="28">
                  <c:v>2.0186772318431346E-2</c:v>
                </c:pt>
                <c:pt idx="29">
                  <c:v>2.1656915069227688E-2</c:v>
                </c:pt>
                <c:pt idx="30">
                  <c:v>2.5329816660309337E-2</c:v>
                </c:pt>
                <c:pt idx="31">
                  <c:v>2.9238728871553522E-2</c:v>
                </c:pt>
                <c:pt idx="32">
                  <c:v>3.0486113562505576E-2</c:v>
                </c:pt>
                <c:pt idx="33">
                  <c:v>3.2118229511880515E-2</c:v>
                </c:pt>
                <c:pt idx="34">
                  <c:v>4.128469388273822E-2</c:v>
                </c:pt>
                <c:pt idx="35">
                  <c:v>5.5753614919542407E-2</c:v>
                </c:pt>
              </c:numCache>
            </c:numRef>
          </c:xVal>
          <c:yVal>
            <c:numRef>
              <c:f>Табела!$O$144:$O$179</c:f>
              <c:numCache>
                <c:formatCode>0.00%</c:formatCode>
                <c:ptCount val="36"/>
                <c:pt idx="0">
                  <c:v>3.1918430120752314E-4</c:v>
                </c:pt>
                <c:pt idx="1">
                  <c:v>4.0492280874197132E-3</c:v>
                </c:pt>
                <c:pt idx="2">
                  <c:v>4.0870362453747705E-3</c:v>
                </c:pt>
                <c:pt idx="3">
                  <c:v>1.7523046339884933E-2</c:v>
                </c:pt>
                <c:pt idx="4">
                  <c:v>1.7819032064260051E-2</c:v>
                </c:pt>
                <c:pt idx="5">
                  <c:v>1.8172042777236701E-2</c:v>
                </c:pt>
                <c:pt idx="6">
                  <c:v>2.2744184598911046E-2</c:v>
                </c:pt>
                <c:pt idx="7">
                  <c:v>3.0218016081680153E-2</c:v>
                </c:pt>
                <c:pt idx="8">
                  <c:v>3.1603686776108461E-2</c:v>
                </c:pt>
                <c:pt idx="9">
                  <c:v>3.2553937732043771E-2</c:v>
                </c:pt>
                <c:pt idx="10">
                  <c:v>3.5491275425905799E-2</c:v>
                </c:pt>
                <c:pt idx="11">
                  <c:v>3.6011566380976273E-2</c:v>
                </c:pt>
                <c:pt idx="12">
                  <c:v>3.6935034592295822E-2</c:v>
                </c:pt>
                <c:pt idx="13">
                  <c:v>3.7609237291350232E-2</c:v>
                </c:pt>
                <c:pt idx="14">
                  <c:v>3.7814397014213838E-2</c:v>
                </c:pt>
                <c:pt idx="15">
                  <c:v>3.7816517018679024E-2</c:v>
                </c:pt>
                <c:pt idx="16">
                  <c:v>3.7827437114028223E-2</c:v>
                </c:pt>
                <c:pt idx="17">
                  <c:v>3.783256392503969E-2</c:v>
                </c:pt>
                <c:pt idx="18">
                  <c:v>3.7835579739626451E-2</c:v>
                </c:pt>
                <c:pt idx="19">
                  <c:v>3.7839085415565792E-2</c:v>
                </c:pt>
                <c:pt idx="20">
                  <c:v>3.7698568866475567E-2</c:v>
                </c:pt>
                <c:pt idx="21">
                  <c:v>3.6417518786839326E-2</c:v>
                </c:pt>
                <c:pt idx="22">
                  <c:v>3.6349406414087133E-2</c:v>
                </c:pt>
                <c:pt idx="23">
                  <c:v>3.6189581602952492E-2</c:v>
                </c:pt>
                <c:pt idx="24">
                  <c:v>3.4878682501733274E-2</c:v>
                </c:pt>
                <c:pt idx="25">
                  <c:v>3.1691833901656009E-2</c:v>
                </c:pt>
                <c:pt idx="26">
                  <c:v>3.1476958749940241E-2</c:v>
                </c:pt>
                <c:pt idx="27">
                  <c:v>2.962147796491154E-2</c:v>
                </c:pt>
                <c:pt idx="28">
                  <c:v>2.9151054754664479E-2</c:v>
                </c:pt>
                <c:pt idx="29">
                  <c:v>2.8231999710957686E-2</c:v>
                </c:pt>
                <c:pt idx="30">
                  <c:v>2.5850274936279616E-2</c:v>
                </c:pt>
                <c:pt idx="31">
                  <c:v>2.323857556936804E-2</c:v>
                </c:pt>
                <c:pt idx="32">
                  <c:v>2.2400144556522627E-2</c:v>
                </c:pt>
                <c:pt idx="33">
                  <c:v>2.1305646127681887E-2</c:v>
                </c:pt>
                <c:pt idx="34">
                  <c:v>1.541240395061939E-2</c:v>
                </c:pt>
                <c:pt idx="35">
                  <c:v>7.9837826835024248E-3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Табела!$P$1</c:f>
              <c:strCache>
                <c:ptCount val="1"/>
                <c:pt idx="0">
                  <c:v>Ilirika Southeast Europe</c:v>
                </c:pt>
              </c:strCache>
            </c:strRef>
          </c:tx>
          <c:xVal>
            <c:numRef>
              <c:f>Табела!$P$69:$P$104</c:f>
              <c:numCache>
                <c:formatCode>0.00%</c:formatCode>
                <c:ptCount val="36"/>
                <c:pt idx="0">
                  <c:v>-0.1144764099525916</c:v>
                </c:pt>
                <c:pt idx="1">
                  <c:v>-9.3106867679014091E-2</c:v>
                </c:pt>
                <c:pt idx="2">
                  <c:v>-8.6243757220952344E-2</c:v>
                </c:pt>
                <c:pt idx="3">
                  <c:v>-6.7388079159037703E-2</c:v>
                </c:pt>
                <c:pt idx="4">
                  <c:v>-4.6502930891211665E-2</c:v>
                </c:pt>
                <c:pt idx="5">
                  <c:v>-4.3049679915024036E-2</c:v>
                </c:pt>
                <c:pt idx="6">
                  <c:v>-4.0569886649737832E-2</c:v>
                </c:pt>
                <c:pt idx="7">
                  <c:v>-3.8000294028804234E-2</c:v>
                </c:pt>
                <c:pt idx="8">
                  <c:v>-3.5887997366644456E-2</c:v>
                </c:pt>
                <c:pt idx="9">
                  <c:v>-2.8770138552144608E-2</c:v>
                </c:pt>
                <c:pt idx="10">
                  <c:v>-2.0881760011669973E-2</c:v>
                </c:pt>
                <c:pt idx="11">
                  <c:v>-1.8857491865596241E-2</c:v>
                </c:pt>
                <c:pt idx="12">
                  <c:v>-1.7383808873588962E-2</c:v>
                </c:pt>
                <c:pt idx="13">
                  <c:v>-1.3265217492425084E-2</c:v>
                </c:pt>
                <c:pt idx="14">
                  <c:v>-1.1533159907605083E-2</c:v>
                </c:pt>
                <c:pt idx="15">
                  <c:v>-1.0613851891486455E-2</c:v>
                </c:pt>
                <c:pt idx="16">
                  <c:v>-9.8056708415796244E-3</c:v>
                </c:pt>
                <c:pt idx="17">
                  <c:v>-9.3294543304972971E-3</c:v>
                </c:pt>
                <c:pt idx="18">
                  <c:v>-9.0339178690482091E-3</c:v>
                </c:pt>
                <c:pt idx="19">
                  <c:v>-8.8343005994027547E-3</c:v>
                </c:pt>
                <c:pt idx="20">
                  <c:v>-4.6294750352817993E-3</c:v>
                </c:pt>
                <c:pt idx="21">
                  <c:v>-4.3127699244918964E-3</c:v>
                </c:pt>
                <c:pt idx="22">
                  <c:v>-3.7815149641738264E-3</c:v>
                </c:pt>
                <c:pt idx="23">
                  <c:v>-3.382035362913064E-3</c:v>
                </c:pt>
                <c:pt idx="24">
                  <c:v>4.1860792991536231E-4</c:v>
                </c:pt>
                <c:pt idx="25">
                  <c:v>2.252591768483172E-3</c:v>
                </c:pt>
                <c:pt idx="26">
                  <c:v>5.0613120431757218E-3</c:v>
                </c:pt>
                <c:pt idx="27">
                  <c:v>1.1308808162896372E-2</c:v>
                </c:pt>
                <c:pt idx="28">
                  <c:v>1.5119357273484939E-2</c:v>
                </c:pt>
                <c:pt idx="29">
                  <c:v>1.5975315506180879E-2</c:v>
                </c:pt>
                <c:pt idx="30">
                  <c:v>1.827210714046857E-2</c:v>
                </c:pt>
                <c:pt idx="31">
                  <c:v>1.9598863486838126E-2</c:v>
                </c:pt>
                <c:pt idx="32">
                  <c:v>2.1952777981468233E-2</c:v>
                </c:pt>
                <c:pt idx="33">
                  <c:v>2.2696585350256909E-2</c:v>
                </c:pt>
                <c:pt idx="34">
                  <c:v>2.8086158410606677E-2</c:v>
                </c:pt>
                <c:pt idx="35">
                  <c:v>3.4606322612140229E-2</c:v>
                </c:pt>
              </c:numCache>
            </c:numRef>
          </c:xVal>
          <c:yVal>
            <c:numRef>
              <c:f>Табела!$P$144:$P$179</c:f>
              <c:numCache>
                <c:formatCode>0.00%</c:formatCode>
                <c:ptCount val="36"/>
                <c:pt idx="0">
                  <c:v>6.2463320596874974E-4</c:v>
                </c:pt>
                <c:pt idx="1">
                  <c:v>2.7608009531271921E-3</c:v>
                </c:pt>
                <c:pt idx="2">
                  <c:v>4.1414773238959276E-3</c:v>
                </c:pt>
                <c:pt idx="3">
                  <c:v>1.0544756541152467E-2</c:v>
                </c:pt>
                <c:pt idx="4">
                  <c:v>2.1833393829469961E-2</c:v>
                </c:pt>
                <c:pt idx="5">
                  <c:v>2.3870831852597686E-2</c:v>
                </c:pt>
                <c:pt idx="6">
                  <c:v>2.5311931076318583E-2</c:v>
                </c:pt>
                <c:pt idx="7">
                  <c:v>2.6768142115456837E-2</c:v>
                </c:pt>
                <c:pt idx="8">
                  <c:v>2.792527318351876E-2</c:v>
                </c:pt>
                <c:pt idx="9">
                  <c:v>3.1431445610585113E-2</c:v>
                </c:pt>
                <c:pt idx="10">
                  <c:v>3.4296861802890162E-2</c:v>
                </c:pt>
                <c:pt idx="11">
                  <c:v>3.4813720238507193E-2</c:v>
                </c:pt>
                <c:pt idx="12">
                  <c:v>3.5127770547057464E-2</c:v>
                </c:pt>
                <c:pt idx="13">
                  <c:v>3.5714654095481989E-2</c:v>
                </c:pt>
                <c:pt idx="14">
                  <c:v>3.5829678379218279E-2</c:v>
                </c:pt>
                <c:pt idx="15">
                  <c:v>3.5858498646886207E-2</c:v>
                </c:pt>
                <c:pt idx="16">
                  <c:v>3.5865307149091689E-2</c:v>
                </c:pt>
                <c:pt idx="17">
                  <c:v>3.586119613640644E-2</c:v>
                </c:pt>
                <c:pt idx="18">
                  <c:v>3.5855616593416496E-2</c:v>
                </c:pt>
                <c:pt idx="19">
                  <c:v>3.5850536215688983E-2</c:v>
                </c:pt>
                <c:pt idx="20">
                  <c:v>3.5499392870832563E-2</c:v>
                </c:pt>
                <c:pt idx="21">
                  <c:v>3.5454278962080081E-2</c:v>
                </c:pt>
                <c:pt idx="22">
                  <c:v>3.5372830312491561E-2</c:v>
                </c:pt>
                <c:pt idx="23">
                  <c:v>3.5306846356064785E-2</c:v>
                </c:pt>
                <c:pt idx="24">
                  <c:v>3.448076928045455E-2</c:v>
                </c:pt>
                <c:pt idx="25">
                  <c:v>3.3958891249608374E-2</c:v>
                </c:pt>
                <c:pt idx="26">
                  <c:v>3.301510209773726E-2</c:v>
                </c:pt>
                <c:pt idx="27">
                  <c:v>3.0365879929600645E-2</c:v>
                </c:pt>
                <c:pt idx="28">
                  <c:v>2.8448880084980761E-2</c:v>
                </c:pt>
                <c:pt idx="29">
                  <c:v>2.7993754812678805E-2</c:v>
                </c:pt>
                <c:pt idx="30">
                  <c:v>2.6736387069081352E-2</c:v>
                </c:pt>
                <c:pt idx="31">
                  <c:v>2.5989650179970274E-2</c:v>
                </c:pt>
                <c:pt idx="32">
                  <c:v>2.4636584590716909E-2</c:v>
                </c:pt>
                <c:pt idx="33">
                  <c:v>2.4203197204593446E-2</c:v>
                </c:pt>
                <c:pt idx="34">
                  <c:v>2.102357871923223E-2</c:v>
                </c:pt>
                <c:pt idx="35">
                  <c:v>1.7227450783140086E-2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Табела!$Q$1</c:f>
              <c:strCache>
                <c:ptCount val="1"/>
                <c:pt idx="0">
                  <c:v>Innovo Status Akcii</c:v>
                </c:pt>
              </c:strCache>
            </c:strRef>
          </c:tx>
          <c:xVal>
            <c:numRef>
              <c:f>Табела!$Q$69:$Q$104</c:f>
              <c:numCache>
                <c:formatCode>0.00%</c:formatCode>
                <c:ptCount val="36"/>
                <c:pt idx="0">
                  <c:v>-4.5761594652931128E-2</c:v>
                </c:pt>
                <c:pt idx="1">
                  <c:v>-4.2958090304836535E-2</c:v>
                </c:pt>
                <c:pt idx="2">
                  <c:v>-4.2049611023536881E-2</c:v>
                </c:pt>
                <c:pt idx="3">
                  <c:v>-3.8164547061117084E-2</c:v>
                </c:pt>
                <c:pt idx="4">
                  <c:v>-3.5776212851609118E-2</c:v>
                </c:pt>
                <c:pt idx="5">
                  <c:v>-3.2415520262651189E-2</c:v>
                </c:pt>
                <c:pt idx="6">
                  <c:v>-2.6495161570057511E-2</c:v>
                </c:pt>
                <c:pt idx="7">
                  <c:v>-2.5959386239769285E-2</c:v>
                </c:pt>
                <c:pt idx="8">
                  <c:v>-2.2353801015443341E-2</c:v>
                </c:pt>
                <c:pt idx="9">
                  <c:v>-2.2188063960486625E-2</c:v>
                </c:pt>
                <c:pt idx="10">
                  <c:v>-2.2144529572965477E-2</c:v>
                </c:pt>
                <c:pt idx="11">
                  <c:v>-1.9383186287819269E-2</c:v>
                </c:pt>
                <c:pt idx="12">
                  <c:v>-1.6219923127014566E-2</c:v>
                </c:pt>
                <c:pt idx="13">
                  <c:v>-1.5098475687595586E-2</c:v>
                </c:pt>
                <c:pt idx="14">
                  <c:v>-1.152006512061002E-2</c:v>
                </c:pt>
                <c:pt idx="15">
                  <c:v>-1.1438099100000954E-2</c:v>
                </c:pt>
                <c:pt idx="16">
                  <c:v>-1.1399789894197702E-2</c:v>
                </c:pt>
                <c:pt idx="17">
                  <c:v>-1.0336747187475633E-2</c:v>
                </c:pt>
                <c:pt idx="18">
                  <c:v>-1.0178814997422255E-2</c:v>
                </c:pt>
                <c:pt idx="19">
                  <c:v>-7.1737938092803618E-3</c:v>
                </c:pt>
                <c:pt idx="20">
                  <c:v>-5.0718248173062886E-3</c:v>
                </c:pt>
                <c:pt idx="21">
                  <c:v>-1.5609993563616067E-3</c:v>
                </c:pt>
                <c:pt idx="22">
                  <c:v>-9.3039824307611786E-4</c:v>
                </c:pt>
                <c:pt idx="23">
                  <c:v>-2.769617315943032E-4</c:v>
                </c:pt>
                <c:pt idx="24">
                  <c:v>1.9214989181776036E-3</c:v>
                </c:pt>
                <c:pt idx="25">
                  <c:v>5.6267519107531579E-3</c:v>
                </c:pt>
                <c:pt idx="26">
                  <c:v>7.3534624927605692E-3</c:v>
                </c:pt>
                <c:pt idx="27">
                  <c:v>7.7875143198235337E-3</c:v>
                </c:pt>
                <c:pt idx="28">
                  <c:v>1.1442945290789337E-2</c:v>
                </c:pt>
                <c:pt idx="29">
                  <c:v>1.9961393991655228E-2</c:v>
                </c:pt>
                <c:pt idx="30">
                  <c:v>3.035289746114947E-2</c:v>
                </c:pt>
                <c:pt idx="31">
                  <c:v>3.1872965837423092E-2</c:v>
                </c:pt>
                <c:pt idx="32">
                  <c:v>3.4001765066268612E-2</c:v>
                </c:pt>
                <c:pt idx="33">
                  <c:v>3.8981404609417153E-2</c:v>
                </c:pt>
                <c:pt idx="34">
                  <c:v>4.4239574602818105E-2</c:v>
                </c:pt>
                <c:pt idx="35">
                  <c:v>6.0044807128758849E-2</c:v>
                </c:pt>
              </c:numCache>
            </c:numRef>
          </c:xVal>
          <c:yVal>
            <c:numRef>
              <c:f>Табела!$Q$144:$Q$179</c:f>
              <c:numCache>
                <c:formatCode>0.00%</c:formatCode>
                <c:ptCount val="36"/>
                <c:pt idx="0">
                  <c:v>1.1559272621530906E-2</c:v>
                </c:pt>
                <c:pt idx="1">
                  <c:v>1.3611915480034801E-2</c:v>
                </c:pt>
                <c:pt idx="2">
                  <c:v>1.4316263172815674E-2</c:v>
                </c:pt>
                <c:pt idx="3">
                  <c:v>1.7518192470408981E-2</c:v>
                </c:pt>
                <c:pt idx="4">
                  <c:v>1.9611875717290179E-2</c:v>
                </c:pt>
                <c:pt idx="5">
                  <c:v>2.2659224356515396E-2</c:v>
                </c:pt>
                <c:pt idx="6">
                  <c:v>2.8049662667093758E-2</c:v>
                </c:pt>
                <c:pt idx="7">
                  <c:v>2.8522884638428017E-2</c:v>
                </c:pt>
                <c:pt idx="8">
                  <c:v>3.1568040615996135E-2</c:v>
                </c:pt>
                <c:pt idx="9">
                  <c:v>3.1700781043869621E-2</c:v>
                </c:pt>
                <c:pt idx="10">
                  <c:v>3.173552473885069E-2</c:v>
                </c:pt>
                <c:pt idx="11">
                  <c:v>3.3822722835550691E-2</c:v>
                </c:pt>
                <c:pt idx="12">
                  <c:v>3.5877357009800763E-2</c:v>
                </c:pt>
                <c:pt idx="13">
                  <c:v>3.6504148487142618E-2</c:v>
                </c:pt>
                <c:pt idx="14">
                  <c:v>3.8096894537420843E-2</c:v>
                </c:pt>
                <c:pt idx="15">
                  <c:v>3.8125638231698129E-2</c:v>
                </c:pt>
                <c:pt idx="16">
                  <c:v>3.8138948653322902E-2</c:v>
                </c:pt>
                <c:pt idx="17">
                  <c:v>3.8476507824267543E-2</c:v>
                </c:pt>
                <c:pt idx="18">
                  <c:v>3.8521365079448297E-2</c:v>
                </c:pt>
                <c:pt idx="19">
                  <c:v>3.910638317288357E-2</c:v>
                </c:pt>
                <c:pt idx="20">
                  <c:v>3.9205354651709212E-2</c:v>
                </c:pt>
                <c:pt idx="21">
                  <c:v>3.8796158683350956E-2</c:v>
                </c:pt>
                <c:pt idx="22">
                  <c:v>3.8647676142132832E-2</c:v>
                </c:pt>
                <c:pt idx="23">
                  <c:v>3.8470307081694056E-2</c:v>
                </c:pt>
                <c:pt idx="24">
                  <c:v>3.7702589877257373E-2</c:v>
                </c:pt>
                <c:pt idx="25">
                  <c:v>3.5852788231811129E-2</c:v>
                </c:pt>
                <c:pt idx="26">
                  <c:v>3.4777607338576343E-2</c:v>
                </c:pt>
                <c:pt idx="27">
                  <c:v>3.4488282735906088E-2</c:v>
                </c:pt>
                <c:pt idx="28">
                  <c:v>3.1788432128472842E-2</c:v>
                </c:pt>
                <c:pt idx="29">
                  <c:v>2.4329877597972376E-2</c:v>
                </c:pt>
                <c:pt idx="30">
                  <c:v>1.5161899401623696E-2</c:v>
                </c:pt>
                <c:pt idx="31">
                  <c:v>1.3958480015643565E-2</c:v>
                </c:pt>
                <c:pt idx="32">
                  <c:v>1.2360069217366728E-2</c:v>
                </c:pt>
                <c:pt idx="33">
                  <c:v>9.0571853837321265E-3</c:v>
                </c:pt>
                <c:pt idx="34">
                  <c:v>6.2655064557404E-3</c:v>
                </c:pt>
                <c:pt idx="35">
                  <c:v>1.6141817026403399E-3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Табела!$R$1</c:f>
              <c:strCache>
                <c:ptCount val="1"/>
                <c:pt idx="0">
                  <c:v>KB Voluntary Pension Fund</c:v>
                </c:pt>
              </c:strCache>
            </c:strRef>
          </c:tx>
          <c:xVal>
            <c:numRef>
              <c:f>Табела!$R$69:$R$104</c:f>
              <c:numCache>
                <c:formatCode>0.00%</c:formatCode>
                <c:ptCount val="36"/>
                <c:pt idx="0">
                  <c:v>-7.7677078803566396E-3</c:v>
                </c:pt>
                <c:pt idx="1">
                  <c:v>-5.4548725940866015E-3</c:v>
                </c:pt>
                <c:pt idx="2">
                  <c:v>-4.2552099107475592E-3</c:v>
                </c:pt>
                <c:pt idx="3">
                  <c:v>-2.0200807658211687E-3</c:v>
                </c:pt>
                <c:pt idx="4">
                  <c:v>-1.9524865865032891E-3</c:v>
                </c:pt>
                <c:pt idx="5">
                  <c:v>-1.8749877753996399E-3</c:v>
                </c:pt>
                <c:pt idx="6">
                  <c:v>-1.1704148291727719E-3</c:v>
                </c:pt>
                <c:pt idx="7">
                  <c:v>-6.5207221315661157E-4</c:v>
                </c:pt>
                <c:pt idx="8">
                  <c:v>2.2330396922554257E-4</c:v>
                </c:pt>
                <c:pt idx="9">
                  <c:v>9.4521735761800881E-4</c:v>
                </c:pt>
                <c:pt idx="10">
                  <c:v>1.3683390172314837E-3</c:v>
                </c:pt>
                <c:pt idx="11">
                  <c:v>2.1106858764310182E-3</c:v>
                </c:pt>
                <c:pt idx="12">
                  <c:v>2.1842295333116251E-3</c:v>
                </c:pt>
                <c:pt idx="13">
                  <c:v>2.3748095527479471E-3</c:v>
                </c:pt>
                <c:pt idx="14">
                  <c:v>2.9967756501013587E-3</c:v>
                </c:pt>
                <c:pt idx="15">
                  <c:v>3.1813085877679336E-3</c:v>
                </c:pt>
                <c:pt idx="16">
                  <c:v>3.8907405275613468E-3</c:v>
                </c:pt>
                <c:pt idx="17">
                  <c:v>4.4999534739743599E-3</c:v>
                </c:pt>
                <c:pt idx="18">
                  <c:v>4.5496703851239462E-3</c:v>
                </c:pt>
                <c:pt idx="19">
                  <c:v>5.097886754907327E-3</c:v>
                </c:pt>
                <c:pt idx="20">
                  <c:v>5.4395405894075944E-3</c:v>
                </c:pt>
                <c:pt idx="21">
                  <c:v>6.1457926410318272E-3</c:v>
                </c:pt>
                <c:pt idx="22">
                  <c:v>6.3324328913011083E-3</c:v>
                </c:pt>
                <c:pt idx="23">
                  <c:v>7.6527423879667157E-3</c:v>
                </c:pt>
                <c:pt idx="24">
                  <c:v>7.6682203433929503E-3</c:v>
                </c:pt>
                <c:pt idx="25">
                  <c:v>8.2502390509522627E-3</c:v>
                </c:pt>
                <c:pt idx="26">
                  <c:v>8.3328874917321955E-3</c:v>
                </c:pt>
                <c:pt idx="27">
                  <c:v>8.7869345576612173E-3</c:v>
                </c:pt>
                <c:pt idx="28">
                  <c:v>9.0232287819206267E-3</c:v>
                </c:pt>
                <c:pt idx="29">
                  <c:v>9.6510420504808351E-3</c:v>
                </c:pt>
                <c:pt idx="30">
                  <c:v>9.8747905454981463E-3</c:v>
                </c:pt>
                <c:pt idx="31">
                  <c:v>1.0078255779440088E-2</c:v>
                </c:pt>
                <c:pt idx="32">
                  <c:v>1.2260548805920108E-2</c:v>
                </c:pt>
                <c:pt idx="33">
                  <c:v>1.6261623018858553E-2</c:v>
                </c:pt>
                <c:pt idx="34">
                  <c:v>1.737119111868585E-2</c:v>
                </c:pt>
                <c:pt idx="35">
                  <c:v>1.978979118048442E-2</c:v>
                </c:pt>
              </c:numCache>
            </c:numRef>
          </c:xVal>
          <c:yVal>
            <c:numRef>
              <c:f>Табела!$R$144:$R$179</c:f>
              <c:numCache>
                <c:formatCode>0.00%</c:formatCode>
                <c:ptCount val="36"/>
                <c:pt idx="0">
                  <c:v>3.9094456009577975E-3</c:v>
                </c:pt>
                <c:pt idx="1">
                  <c:v>8.5792703227921315E-3</c:v>
                </c:pt>
                <c:pt idx="2">
                  <c:v>1.2102985562835509E-2</c:v>
                </c:pt>
                <c:pt idx="3">
                  <c:v>2.0465582977899979E-2</c:v>
                </c:pt>
                <c:pt idx="4">
                  <c:v>2.0744522281467236E-2</c:v>
                </c:pt>
                <c:pt idx="5">
                  <c:v>2.1065442494909128E-2</c:v>
                </c:pt>
                <c:pt idx="6">
                  <c:v>2.4020063721719238E-2</c:v>
                </c:pt>
                <c:pt idx="7">
                  <c:v>2.6203401946578348E-2</c:v>
                </c:pt>
                <c:pt idx="8">
                  <c:v>2.9797043000413168E-2</c:v>
                </c:pt>
                <c:pt idx="9">
                  <c:v>3.2557331615986326E-2</c:v>
                </c:pt>
                <c:pt idx="10">
                  <c:v>3.4042824140958099E-2</c:v>
                </c:pt>
                <c:pt idx="11">
                  <c:v>3.6337312336363399E-2</c:v>
                </c:pt>
                <c:pt idx="12">
                  <c:v>3.6539788499836211E-2</c:v>
                </c:pt>
                <c:pt idx="13">
                  <c:v>3.7041608917860812E-2</c:v>
                </c:pt>
                <c:pt idx="14">
                  <c:v>3.8433628266970755E-2</c:v>
                </c:pt>
                <c:pt idx="15">
                  <c:v>3.8769464466538173E-2</c:v>
                </c:pt>
                <c:pt idx="16">
                  <c:v>3.9706415708267995E-2</c:v>
                </c:pt>
                <c:pt idx="17">
                  <c:v>4.0040850339735902E-2</c:v>
                </c:pt>
                <c:pt idx="18">
                  <c:v>4.004846969469953E-2</c:v>
                </c:pt>
                <c:pt idx="19">
                  <c:v>3.9934613084851939E-2</c:v>
                </c:pt>
                <c:pt idx="20">
                  <c:v>3.9681402871168156E-2</c:v>
                </c:pt>
                <c:pt idx="21">
                  <c:v>3.8728238938929349E-2</c:v>
                </c:pt>
                <c:pt idx="22">
                  <c:v>3.8383575404251302E-2</c:v>
                </c:pt>
                <c:pt idx="23">
                  <c:v>3.4966003866356711E-2</c:v>
                </c:pt>
                <c:pt idx="24">
                  <c:v>3.4916907250763414E-2</c:v>
                </c:pt>
                <c:pt idx="25">
                  <c:v>3.2946614058472094E-2</c:v>
                </c:pt>
                <c:pt idx="26">
                  <c:v>3.2648922614367609E-2</c:v>
                </c:pt>
                <c:pt idx="27">
                  <c:v>3.0946848999302255E-2</c:v>
                </c:pt>
                <c:pt idx="28">
                  <c:v>3.0022490954112434E-2</c:v>
                </c:pt>
                <c:pt idx="29">
                  <c:v>2.7472719277868853E-2</c:v>
                </c:pt>
                <c:pt idx="30">
                  <c:v>2.6540928105295531E-2</c:v>
                </c:pt>
                <c:pt idx="31">
                  <c:v>2.5687363897349876E-2</c:v>
                </c:pt>
                <c:pt idx="32">
                  <c:v>1.6724049397372452E-2</c:v>
                </c:pt>
                <c:pt idx="33">
                  <c:v>5.2425303856768486E-3</c:v>
                </c:pt>
                <c:pt idx="34">
                  <c:v>3.4888002378115701E-3</c:v>
                </c:pt>
                <c:pt idx="35">
                  <c:v>1.2625387592599103E-3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Табела!$S$1</c:f>
              <c:strCache>
                <c:ptCount val="1"/>
                <c:pt idx="0">
                  <c:v>KB Mandatory Pension Fund</c:v>
                </c:pt>
              </c:strCache>
            </c:strRef>
          </c:tx>
          <c:xVal>
            <c:numRef>
              <c:f>Табела!$S$69:$S$104</c:f>
              <c:numCache>
                <c:formatCode>0.00%</c:formatCode>
                <c:ptCount val="36"/>
                <c:pt idx="0">
                  <c:v>-2.3641031534176724E-2</c:v>
                </c:pt>
                <c:pt idx="1">
                  <c:v>-1.9244147816786638E-2</c:v>
                </c:pt>
                <c:pt idx="2">
                  <c:v>-7.0053496302864646E-3</c:v>
                </c:pt>
                <c:pt idx="3">
                  <c:v>-6.6979623961430134E-3</c:v>
                </c:pt>
                <c:pt idx="4">
                  <c:v>-5.934864419920958E-3</c:v>
                </c:pt>
                <c:pt idx="5">
                  <c:v>-5.8348668044484993E-3</c:v>
                </c:pt>
                <c:pt idx="6">
                  <c:v>-1.4087149936202999E-3</c:v>
                </c:pt>
                <c:pt idx="7">
                  <c:v>-7.3876735891583529E-4</c:v>
                </c:pt>
                <c:pt idx="8">
                  <c:v>-4.9324621441672615E-4</c:v>
                </c:pt>
                <c:pt idx="9">
                  <c:v>1.7654338111860984E-3</c:v>
                </c:pt>
                <c:pt idx="10">
                  <c:v>2.1472905808370421E-3</c:v>
                </c:pt>
                <c:pt idx="11">
                  <c:v>2.4981718124985662E-3</c:v>
                </c:pt>
                <c:pt idx="12">
                  <c:v>4.1190814469788924E-3</c:v>
                </c:pt>
                <c:pt idx="13">
                  <c:v>5.5456731973847501E-3</c:v>
                </c:pt>
                <c:pt idx="14">
                  <c:v>5.5546974261035369E-3</c:v>
                </c:pt>
                <c:pt idx="15">
                  <c:v>6.3583684180815283E-3</c:v>
                </c:pt>
                <c:pt idx="16">
                  <c:v>6.5443926946543805E-3</c:v>
                </c:pt>
                <c:pt idx="17">
                  <c:v>6.9355325663955315E-3</c:v>
                </c:pt>
                <c:pt idx="18">
                  <c:v>7.0288653745786637E-3</c:v>
                </c:pt>
                <c:pt idx="19">
                  <c:v>7.3359898781291209E-3</c:v>
                </c:pt>
                <c:pt idx="20">
                  <c:v>7.7112229596304769E-3</c:v>
                </c:pt>
                <c:pt idx="21">
                  <c:v>7.8728046232273054E-3</c:v>
                </c:pt>
                <c:pt idx="22">
                  <c:v>7.9478914749010737E-3</c:v>
                </c:pt>
                <c:pt idx="23">
                  <c:v>8.3888331554146291E-3</c:v>
                </c:pt>
                <c:pt idx="24">
                  <c:v>8.6036732224899007E-3</c:v>
                </c:pt>
                <c:pt idx="25">
                  <c:v>8.6161247939917484E-3</c:v>
                </c:pt>
                <c:pt idx="26">
                  <c:v>9.0969352093631523E-3</c:v>
                </c:pt>
                <c:pt idx="27">
                  <c:v>1.0710812199065431E-2</c:v>
                </c:pt>
                <c:pt idx="28">
                  <c:v>1.0797475225471358E-2</c:v>
                </c:pt>
                <c:pt idx="29">
                  <c:v>1.0920943525221789E-2</c:v>
                </c:pt>
                <c:pt idx="30">
                  <c:v>1.1387691951644591E-2</c:v>
                </c:pt>
                <c:pt idx="31">
                  <c:v>1.2617695103172372E-2</c:v>
                </c:pt>
                <c:pt idx="32">
                  <c:v>1.2669342655512993E-2</c:v>
                </c:pt>
                <c:pt idx="33">
                  <c:v>1.3815841022328627E-2</c:v>
                </c:pt>
                <c:pt idx="34">
                  <c:v>1.6639298802551872E-2</c:v>
                </c:pt>
                <c:pt idx="35">
                  <c:v>2.9650143122784897E-2</c:v>
                </c:pt>
              </c:numCache>
            </c:numRef>
          </c:xVal>
          <c:yVal>
            <c:numRef>
              <c:f>Табела!$S$144:$S$179</c:f>
              <c:numCache>
                <c:formatCode>0.00%</c:formatCode>
                <c:ptCount val="36"/>
                <c:pt idx="0">
                  <c:v>3.534288651158175E-4</c:v>
                </c:pt>
                <c:pt idx="1">
                  <c:v>1.3255468326017633E-3</c:v>
                </c:pt>
                <c:pt idx="2">
                  <c:v>1.6366308542385046E-2</c:v>
                </c:pt>
                <c:pt idx="3">
                  <c:v>1.7051915783249518E-2</c:v>
                </c:pt>
                <c:pt idx="4">
                  <c:v>1.8792561851007177E-2</c:v>
                </c:pt>
                <c:pt idx="5">
                  <c:v>1.9024048339313045E-2</c:v>
                </c:pt>
                <c:pt idx="6">
                  <c:v>2.9161729685383792E-2</c:v>
                </c:pt>
                <c:pt idx="7">
                  <c:v>3.0507033316992515E-2</c:v>
                </c:pt>
                <c:pt idx="8">
                  <c:v>3.0975546740283577E-2</c:v>
                </c:pt>
                <c:pt idx="9">
                  <c:v>3.4501770470239758E-2</c:v>
                </c:pt>
                <c:pt idx="10">
                  <c:v>3.4934069313746541E-2</c:v>
                </c:pt>
                <c:pt idx="11">
                  <c:v>3.5284078176459753E-2</c:v>
                </c:pt>
                <c:pt idx="12">
                  <c:v>3.6276842066472512E-2</c:v>
                </c:pt>
                <c:pt idx="13">
                  <c:v>3.6259459492868046E-2</c:v>
                </c:pt>
                <c:pt idx="14">
                  <c:v>3.625665915398673E-2</c:v>
                </c:pt>
                <c:pt idx="15">
                  <c:v>3.5873684722264994E-2</c:v>
                </c:pt>
                <c:pt idx="16">
                  <c:v>3.5747901226677634E-2</c:v>
                </c:pt>
                <c:pt idx="17">
                  <c:v>3.5439009890461642E-2</c:v>
                </c:pt>
                <c:pt idx="18">
                  <c:v>3.5356540427159973E-2</c:v>
                </c:pt>
                <c:pt idx="19">
                  <c:v>3.5061808442470227E-2</c:v>
                </c:pt>
                <c:pt idx="20">
                  <c:v>3.4654191280324119E-2</c:v>
                </c:pt>
                <c:pt idx="21">
                  <c:v>3.4463001889885582E-2</c:v>
                </c:pt>
                <c:pt idx="22">
                  <c:v>3.4371017158864058E-2</c:v>
                </c:pt>
                <c:pt idx="23">
                  <c:v>3.379170975576945E-2</c:v>
                </c:pt>
                <c:pt idx="24">
                  <c:v>3.3485969567217784E-2</c:v>
                </c:pt>
                <c:pt idx="25">
                  <c:v>3.3467792206703442E-2</c:v>
                </c:pt>
                <c:pt idx="26">
                  <c:v>3.2728891440925015E-2</c:v>
                </c:pt>
                <c:pt idx="27">
                  <c:v>2.978364138566671E-2</c:v>
                </c:pt>
                <c:pt idx="28">
                  <c:v>2.960820399086745E-2</c:v>
                </c:pt>
                <c:pt idx="29">
                  <c:v>2.9355680279134752E-2</c:v>
                </c:pt>
                <c:pt idx="30">
                  <c:v>2.8375562147887588E-2</c:v>
                </c:pt>
                <c:pt idx="31">
                  <c:v>2.5638301082235002E-2</c:v>
                </c:pt>
                <c:pt idx="32">
                  <c:v>2.5519650439452795E-2</c:v>
                </c:pt>
                <c:pt idx="33">
                  <c:v>2.2842226692200613E-2</c:v>
                </c:pt>
                <c:pt idx="34">
                  <c:v>1.6304693530237783E-2</c:v>
                </c:pt>
                <c:pt idx="35">
                  <c:v>1.0595238134875659E-3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Табела!$T$1</c:f>
              <c:strCache>
                <c:ptCount val="1"/>
                <c:pt idx="0">
                  <c:v>KB Publikum - Balanced</c:v>
                </c:pt>
              </c:strCache>
            </c:strRef>
          </c:tx>
          <c:xVal>
            <c:numRef>
              <c:f>Табела!$T$69:$T$104</c:f>
              <c:numCache>
                <c:formatCode>0.00%</c:formatCode>
                <c:ptCount val="36"/>
                <c:pt idx="0">
                  <c:v>-7.4163527652292255E-2</c:v>
                </c:pt>
                <c:pt idx="1">
                  <c:v>-5.4979798202360167E-2</c:v>
                </c:pt>
                <c:pt idx="2">
                  <c:v>-3.3675463409638569E-2</c:v>
                </c:pt>
                <c:pt idx="3">
                  <c:v>-2.5632165327495616E-2</c:v>
                </c:pt>
                <c:pt idx="4">
                  <c:v>-2.1677811312035059E-2</c:v>
                </c:pt>
                <c:pt idx="5">
                  <c:v>-2.0135361818640129E-2</c:v>
                </c:pt>
                <c:pt idx="6">
                  <c:v>-1.8236707980669835E-2</c:v>
                </c:pt>
                <c:pt idx="7">
                  <c:v>-1.5986379724990153E-2</c:v>
                </c:pt>
                <c:pt idx="8">
                  <c:v>-1.270144355034372E-2</c:v>
                </c:pt>
                <c:pt idx="9">
                  <c:v>-1.0177712820654383E-2</c:v>
                </c:pt>
                <c:pt idx="10">
                  <c:v>-8.8417563769325521E-3</c:v>
                </c:pt>
                <c:pt idx="11">
                  <c:v>-8.2820410967869469E-3</c:v>
                </c:pt>
                <c:pt idx="12">
                  <c:v>-6.8378389506878043E-3</c:v>
                </c:pt>
                <c:pt idx="13">
                  <c:v>-6.6576805805324659E-3</c:v>
                </c:pt>
                <c:pt idx="14">
                  <c:v>-1.8040843915738377E-3</c:v>
                </c:pt>
                <c:pt idx="15">
                  <c:v>-1.7807000169688478E-3</c:v>
                </c:pt>
                <c:pt idx="16">
                  <c:v>-5.2566530364467064E-4</c:v>
                </c:pt>
                <c:pt idx="17">
                  <c:v>-3.4275128219809126E-4</c:v>
                </c:pt>
                <c:pt idx="18">
                  <c:v>6.6435972270095908E-4</c:v>
                </c:pt>
                <c:pt idx="19">
                  <c:v>1.6046223486267509E-3</c:v>
                </c:pt>
                <c:pt idx="20">
                  <c:v>1.9384331541916048E-3</c:v>
                </c:pt>
                <c:pt idx="21">
                  <c:v>2.9694671070318642E-3</c:v>
                </c:pt>
                <c:pt idx="22">
                  <c:v>3.1035573597616795E-3</c:v>
                </c:pt>
                <c:pt idx="23">
                  <c:v>4.6993900816559644E-3</c:v>
                </c:pt>
                <c:pt idx="24">
                  <c:v>7.6638103975753833E-3</c:v>
                </c:pt>
                <c:pt idx="25">
                  <c:v>7.8546235886256151E-3</c:v>
                </c:pt>
                <c:pt idx="26">
                  <c:v>9.2853284318461619E-3</c:v>
                </c:pt>
                <c:pt idx="27">
                  <c:v>1.5103810205446294E-2</c:v>
                </c:pt>
                <c:pt idx="28">
                  <c:v>1.5155829051226484E-2</c:v>
                </c:pt>
                <c:pt idx="29">
                  <c:v>1.6984850571123266E-2</c:v>
                </c:pt>
                <c:pt idx="30">
                  <c:v>1.7085204031522919E-2</c:v>
                </c:pt>
                <c:pt idx="31">
                  <c:v>1.9312303131445815E-2</c:v>
                </c:pt>
                <c:pt idx="32">
                  <c:v>2.2760803126400428E-2</c:v>
                </c:pt>
                <c:pt idx="33">
                  <c:v>3.7573432089882411E-2</c:v>
                </c:pt>
                <c:pt idx="34">
                  <c:v>4.1776692989573712E-2</c:v>
                </c:pt>
                <c:pt idx="35">
                  <c:v>4.7196842264223923E-2</c:v>
                </c:pt>
              </c:numCache>
            </c:numRef>
          </c:xVal>
          <c:yVal>
            <c:numRef>
              <c:f>Табела!$T$144:$T$179</c:f>
              <c:numCache>
                <c:formatCode>0.00%</c:formatCode>
                <c:ptCount val="36"/>
                <c:pt idx="0">
                  <c:v>2.8433283798060937E-4</c:v>
                </c:pt>
                <c:pt idx="1">
                  <c:v>2.476731136330805E-3</c:v>
                </c:pt>
                <c:pt idx="2">
                  <c:v>1.3018639647705034E-2</c:v>
                </c:pt>
                <c:pt idx="3">
                  <c:v>1.9869486621525267E-2</c:v>
                </c:pt>
                <c:pt idx="4">
                  <c:v>2.3479016126519498E-2</c:v>
                </c:pt>
                <c:pt idx="5">
                  <c:v>2.4875924264261658E-2</c:v>
                </c:pt>
                <c:pt idx="6">
                  <c:v>2.6559885402353167E-2</c:v>
                </c:pt>
                <c:pt idx="7">
                  <c:v>2.8473639331043812E-2</c:v>
                </c:pt>
                <c:pt idx="8">
                  <c:v>3.1026833010540548E-2</c:v>
                </c:pt>
                <c:pt idx="9">
                  <c:v>3.2726203471987785E-2</c:v>
                </c:pt>
                <c:pt idx="10">
                  <c:v>3.3513674506145619E-2</c:v>
                </c:pt>
                <c:pt idx="11">
                  <c:v>3.381822158539019E-2</c:v>
                </c:pt>
                <c:pt idx="12">
                  <c:v>3.4530523455367473E-2</c:v>
                </c:pt>
                <c:pt idx="13">
                  <c:v>3.4611684270814527E-2</c:v>
                </c:pt>
                <c:pt idx="14">
                  <c:v>3.6102228073724686E-2</c:v>
                </c:pt>
                <c:pt idx="15">
                  <c:v>3.6106008967308784E-2</c:v>
                </c:pt>
                <c:pt idx="16">
                  <c:v>3.6259270867320177E-2</c:v>
                </c:pt>
                <c:pt idx="17">
                  <c:v>3.6273427824543437E-2</c:v>
                </c:pt>
                <c:pt idx="18">
                  <c:v>3.6313896293180617E-2</c:v>
                </c:pt>
                <c:pt idx="19">
                  <c:v>3.6294323561589022E-2</c:v>
                </c:pt>
                <c:pt idx="20">
                  <c:v>3.6274061513716732E-2</c:v>
                </c:pt>
                <c:pt idx="21">
                  <c:v>3.6167601943943348E-2</c:v>
                </c:pt>
                <c:pt idx="22">
                  <c:v>3.6148905322291786E-2</c:v>
                </c:pt>
                <c:pt idx="23">
                  <c:v>3.5841643211505771E-2</c:v>
                </c:pt>
                <c:pt idx="24">
                  <c:v>3.4868622267386011E-2</c:v>
                </c:pt>
                <c:pt idx="25">
                  <c:v>3.4788823948759769E-2</c:v>
                </c:pt>
                <c:pt idx="26">
                  <c:v>3.412789699472471E-2</c:v>
                </c:pt>
                <c:pt idx="27">
                  <c:v>3.0438513052972217E-2</c:v>
                </c:pt>
                <c:pt idx="28">
                  <c:v>3.0399383371538538E-2</c:v>
                </c:pt>
                <c:pt idx="29">
                  <c:v>2.8968931741425282E-2</c:v>
                </c:pt>
                <c:pt idx="30">
                  <c:v>2.888759695825811E-2</c:v>
                </c:pt>
                <c:pt idx="31">
                  <c:v>2.7019057302194702E-2</c:v>
                </c:pt>
                <c:pt idx="32">
                  <c:v>2.3953365671352259E-2</c:v>
                </c:pt>
                <c:pt idx="33">
                  <c:v>1.1306398757478183E-2</c:v>
                </c:pt>
                <c:pt idx="34">
                  <c:v>8.5280488420453483E-3</c:v>
                </c:pt>
                <c:pt idx="35">
                  <c:v>5.6671978447744688E-3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Табела!$U$1</c:f>
              <c:strCache>
                <c:ptCount val="1"/>
                <c:pt idx="0">
                  <c:v>KB Publikum - Bonds</c:v>
                </c:pt>
              </c:strCache>
            </c:strRef>
          </c:tx>
          <c:xVal>
            <c:numRef>
              <c:f>Табела!$T$69:$T$104</c:f>
              <c:numCache>
                <c:formatCode>0.00%</c:formatCode>
                <c:ptCount val="36"/>
                <c:pt idx="0">
                  <c:v>-7.4163527652292255E-2</c:v>
                </c:pt>
                <c:pt idx="1">
                  <c:v>-5.4979798202360167E-2</c:v>
                </c:pt>
                <c:pt idx="2">
                  <c:v>-3.3675463409638569E-2</c:v>
                </c:pt>
                <c:pt idx="3">
                  <c:v>-2.5632165327495616E-2</c:v>
                </c:pt>
                <c:pt idx="4">
                  <c:v>-2.1677811312035059E-2</c:v>
                </c:pt>
                <c:pt idx="5">
                  <c:v>-2.0135361818640129E-2</c:v>
                </c:pt>
                <c:pt idx="6">
                  <c:v>-1.8236707980669835E-2</c:v>
                </c:pt>
                <c:pt idx="7">
                  <c:v>-1.5986379724990153E-2</c:v>
                </c:pt>
                <c:pt idx="8">
                  <c:v>-1.270144355034372E-2</c:v>
                </c:pt>
                <c:pt idx="9">
                  <c:v>-1.0177712820654383E-2</c:v>
                </c:pt>
                <c:pt idx="10">
                  <c:v>-8.8417563769325521E-3</c:v>
                </c:pt>
                <c:pt idx="11">
                  <c:v>-8.2820410967869469E-3</c:v>
                </c:pt>
                <c:pt idx="12">
                  <c:v>-6.8378389506878043E-3</c:v>
                </c:pt>
                <c:pt idx="13">
                  <c:v>-6.6576805805324659E-3</c:v>
                </c:pt>
                <c:pt idx="14">
                  <c:v>-1.8040843915738377E-3</c:v>
                </c:pt>
                <c:pt idx="15">
                  <c:v>-1.7807000169688478E-3</c:v>
                </c:pt>
                <c:pt idx="16">
                  <c:v>-5.2566530364467064E-4</c:v>
                </c:pt>
                <c:pt idx="17">
                  <c:v>-3.4275128219809126E-4</c:v>
                </c:pt>
                <c:pt idx="18">
                  <c:v>6.6435972270095908E-4</c:v>
                </c:pt>
                <c:pt idx="19">
                  <c:v>1.6046223486267509E-3</c:v>
                </c:pt>
                <c:pt idx="20">
                  <c:v>1.9384331541916048E-3</c:v>
                </c:pt>
                <c:pt idx="21">
                  <c:v>2.9694671070318642E-3</c:v>
                </c:pt>
                <c:pt idx="22">
                  <c:v>3.1035573597616795E-3</c:v>
                </c:pt>
                <c:pt idx="23">
                  <c:v>4.6993900816559644E-3</c:v>
                </c:pt>
                <c:pt idx="24">
                  <c:v>7.6638103975753833E-3</c:v>
                </c:pt>
                <c:pt idx="25">
                  <c:v>7.8546235886256151E-3</c:v>
                </c:pt>
                <c:pt idx="26">
                  <c:v>9.2853284318461619E-3</c:v>
                </c:pt>
                <c:pt idx="27">
                  <c:v>1.5103810205446294E-2</c:v>
                </c:pt>
                <c:pt idx="28">
                  <c:v>1.5155829051226484E-2</c:v>
                </c:pt>
                <c:pt idx="29">
                  <c:v>1.6984850571123266E-2</c:v>
                </c:pt>
                <c:pt idx="30">
                  <c:v>1.7085204031522919E-2</c:v>
                </c:pt>
                <c:pt idx="31">
                  <c:v>1.9312303131445815E-2</c:v>
                </c:pt>
                <c:pt idx="32">
                  <c:v>2.2760803126400428E-2</c:v>
                </c:pt>
                <c:pt idx="33">
                  <c:v>3.7573432089882411E-2</c:v>
                </c:pt>
                <c:pt idx="34">
                  <c:v>4.1776692989573712E-2</c:v>
                </c:pt>
                <c:pt idx="35">
                  <c:v>4.7196842264223923E-2</c:v>
                </c:pt>
              </c:numCache>
            </c:numRef>
          </c:xVal>
          <c:yVal>
            <c:numRef>
              <c:f>Табела!$U$144:$U$179</c:f>
              <c:numCache>
                <c:formatCode>0.00%</c:formatCode>
                <c:ptCount val="36"/>
                <c:pt idx="0">
                  <c:v>2.480621870864948E-4</c:v>
                </c:pt>
                <c:pt idx="1">
                  <c:v>1.3644424733606579E-2</c:v>
                </c:pt>
                <c:pt idx="2">
                  <c:v>1.8797347795529114E-2</c:v>
                </c:pt>
                <c:pt idx="3">
                  <c:v>2.6274671461221366E-2</c:v>
                </c:pt>
                <c:pt idx="4">
                  <c:v>2.8882281063049166E-2</c:v>
                </c:pt>
                <c:pt idx="5">
                  <c:v>2.9751484954753118E-2</c:v>
                </c:pt>
                <c:pt idx="6">
                  <c:v>3.0256049819438875E-2</c:v>
                </c:pt>
                <c:pt idx="7">
                  <c:v>3.0711483449621817E-2</c:v>
                </c:pt>
                <c:pt idx="8">
                  <c:v>3.0743871633717411E-2</c:v>
                </c:pt>
                <c:pt idx="9">
                  <c:v>3.128257304182027E-2</c:v>
                </c:pt>
                <c:pt idx="10">
                  <c:v>3.1487325706579437E-2</c:v>
                </c:pt>
                <c:pt idx="11">
                  <c:v>3.2712670297396766E-2</c:v>
                </c:pt>
                <c:pt idx="12">
                  <c:v>3.4646232877957407E-2</c:v>
                </c:pt>
                <c:pt idx="13">
                  <c:v>3.5075267489702293E-2</c:v>
                </c:pt>
                <c:pt idx="14">
                  <c:v>3.5786663102555821E-2</c:v>
                </c:pt>
                <c:pt idx="15">
                  <c:v>3.5880835911573872E-2</c:v>
                </c:pt>
                <c:pt idx="16">
                  <c:v>3.5923528592034924E-2</c:v>
                </c:pt>
                <c:pt idx="17">
                  <c:v>3.5963657627764462E-2</c:v>
                </c:pt>
                <c:pt idx="18">
                  <c:v>3.6025177417075518E-2</c:v>
                </c:pt>
                <c:pt idx="19">
                  <c:v>3.6072005160619661E-2</c:v>
                </c:pt>
                <c:pt idx="20">
                  <c:v>3.6150179650375272E-2</c:v>
                </c:pt>
                <c:pt idx="21">
                  <c:v>3.6228981001900959E-2</c:v>
                </c:pt>
                <c:pt idx="22">
                  <c:v>3.6232169041583738E-2</c:v>
                </c:pt>
                <c:pt idx="23">
                  <c:v>3.6230919519763483E-2</c:v>
                </c:pt>
                <c:pt idx="24">
                  <c:v>3.6066043216766687E-2</c:v>
                </c:pt>
                <c:pt idx="25">
                  <c:v>3.5771885166522889E-2</c:v>
                </c:pt>
                <c:pt idx="26">
                  <c:v>3.4445591957156567E-2</c:v>
                </c:pt>
                <c:pt idx="27">
                  <c:v>3.4268529436648196E-2</c:v>
                </c:pt>
                <c:pt idx="28">
                  <c:v>3.1036331405796039E-2</c:v>
                </c:pt>
                <c:pt idx="29">
                  <c:v>2.6936951393149972E-2</c:v>
                </c:pt>
                <c:pt idx="30">
                  <c:v>1.9048629490288228E-2</c:v>
                </c:pt>
                <c:pt idx="31">
                  <c:v>1.4244556933421908E-2</c:v>
                </c:pt>
                <c:pt idx="32">
                  <c:v>1.2164470641494902E-2</c:v>
                </c:pt>
                <c:pt idx="33">
                  <c:v>8.3519075736115944E-3</c:v>
                </c:pt>
                <c:pt idx="34">
                  <c:v>8.2933026674685724E-3</c:v>
                </c:pt>
                <c:pt idx="35">
                  <c:v>4.3639365809465761E-3</c:v>
                </c:pt>
              </c:numCache>
            </c:numRef>
          </c:yVal>
          <c:smooth val="1"/>
        </c:ser>
        <c:ser>
          <c:idx val="8"/>
          <c:order val="7"/>
          <c:tx>
            <c:strRef>
              <c:f>Табела!$V$1</c:f>
              <c:strCache>
                <c:ptCount val="1"/>
                <c:pt idx="0">
                  <c:v>KD BRIC</c:v>
                </c:pt>
              </c:strCache>
            </c:strRef>
          </c:tx>
          <c:xVal>
            <c:numRef>
              <c:f>Табела!$V$69:$V$104</c:f>
              <c:numCache>
                <c:formatCode>0.00%</c:formatCode>
                <c:ptCount val="36"/>
                <c:pt idx="0">
                  <c:v>-8.0283003084950372E-2</c:v>
                </c:pt>
                <c:pt idx="1">
                  <c:v>-6.9992112776464957E-2</c:v>
                </c:pt>
                <c:pt idx="2">
                  <c:v>-6.5733628938480546E-2</c:v>
                </c:pt>
                <c:pt idx="3">
                  <c:v>-6.5345238347495366E-2</c:v>
                </c:pt>
                <c:pt idx="4">
                  <c:v>-5.6628468284998845E-2</c:v>
                </c:pt>
                <c:pt idx="5">
                  <c:v>-3.6485166056722515E-2</c:v>
                </c:pt>
                <c:pt idx="6">
                  <c:v>-3.3748821877817102E-2</c:v>
                </c:pt>
                <c:pt idx="7">
                  <c:v>-2.6740808045883715E-2</c:v>
                </c:pt>
                <c:pt idx="8">
                  <c:v>-2.5501885058073232E-2</c:v>
                </c:pt>
                <c:pt idx="9">
                  <c:v>-2.2198399006452211E-2</c:v>
                </c:pt>
                <c:pt idx="10">
                  <c:v>-1.8890615837946052E-2</c:v>
                </c:pt>
                <c:pt idx="11">
                  <c:v>-1.5518155999630167E-2</c:v>
                </c:pt>
                <c:pt idx="12">
                  <c:v>-1.4801062373075635E-2</c:v>
                </c:pt>
                <c:pt idx="13">
                  <c:v>-1.1683416336643521E-2</c:v>
                </c:pt>
                <c:pt idx="14">
                  <c:v>-1.0460818886164472E-2</c:v>
                </c:pt>
                <c:pt idx="15">
                  <c:v>-7.6675953688076608E-3</c:v>
                </c:pt>
                <c:pt idx="16">
                  <c:v>-6.8727534933783266E-3</c:v>
                </c:pt>
                <c:pt idx="17">
                  <c:v>-4.1146567855157119E-3</c:v>
                </c:pt>
                <c:pt idx="18">
                  <c:v>-3.3716394280321575E-3</c:v>
                </c:pt>
                <c:pt idx="19">
                  <c:v>-2.7989683091114463E-3</c:v>
                </c:pt>
                <c:pt idx="20">
                  <c:v>-8.8312194621780816E-4</c:v>
                </c:pt>
                <c:pt idx="21">
                  <c:v>3.8824659647198954E-3</c:v>
                </c:pt>
                <c:pt idx="22">
                  <c:v>4.4137561243766752E-3</c:v>
                </c:pt>
                <c:pt idx="23">
                  <c:v>5.4689885069497809E-3</c:v>
                </c:pt>
                <c:pt idx="24">
                  <c:v>1.0790084636760042E-2</c:v>
                </c:pt>
                <c:pt idx="25">
                  <c:v>1.2174819030324044E-2</c:v>
                </c:pt>
                <c:pt idx="26">
                  <c:v>1.4347437019336915E-2</c:v>
                </c:pt>
                <c:pt idx="27">
                  <c:v>1.7940100026544208E-2</c:v>
                </c:pt>
                <c:pt idx="28">
                  <c:v>2.217499184257524E-2</c:v>
                </c:pt>
                <c:pt idx="29">
                  <c:v>2.5132566382752044E-2</c:v>
                </c:pt>
                <c:pt idx="30">
                  <c:v>2.6442530989656314E-2</c:v>
                </c:pt>
                <c:pt idx="31">
                  <c:v>2.6935701580743831E-2</c:v>
                </c:pt>
                <c:pt idx="32">
                  <c:v>3.0687006028881095E-2</c:v>
                </c:pt>
                <c:pt idx="33">
                  <c:v>4.5570730983226358E-2</c:v>
                </c:pt>
                <c:pt idx="34">
                  <c:v>5.1016055176250359E-2</c:v>
                </c:pt>
                <c:pt idx="35">
                  <c:v>7.6480682820954646E-2</c:v>
                </c:pt>
              </c:numCache>
            </c:numRef>
          </c:xVal>
          <c:yVal>
            <c:numRef>
              <c:f>Табела!$V$144:$V$179</c:f>
              <c:numCache>
                <c:formatCode>0.00%</c:formatCode>
                <c:ptCount val="36"/>
                <c:pt idx="0">
                  <c:v>3.5777252127399579E-3</c:v>
                </c:pt>
                <c:pt idx="1">
                  <c:v>6.4030420851650307E-3</c:v>
                </c:pt>
                <c:pt idx="2">
                  <c:v>7.9527575078124618E-3</c:v>
                </c:pt>
                <c:pt idx="3">
                  <c:v>8.1058370221140132E-3</c:v>
                </c:pt>
                <c:pt idx="4">
                  <c:v>1.2056395343998289E-2</c:v>
                </c:pt>
                <c:pt idx="5">
                  <c:v>2.4066069530891465E-2</c:v>
                </c:pt>
                <c:pt idx="6">
                  <c:v>2.5798992530378564E-2</c:v>
                </c:pt>
                <c:pt idx="7">
                  <c:v>3.0019259022639876E-2</c:v>
                </c:pt>
                <c:pt idx="8">
                  <c:v>3.0711796151140079E-2</c:v>
                </c:pt>
                <c:pt idx="9">
                  <c:v>3.2447454480803169E-2</c:v>
                </c:pt>
                <c:pt idx="10">
                  <c:v>3.399312612157783E-2</c:v>
                </c:pt>
                <c:pt idx="11">
                  <c:v>3.5333704532111182E-2</c:v>
                </c:pt>
                <c:pt idx="12">
                  <c:v>3.5584867151720878E-2</c:v>
                </c:pt>
                <c:pt idx="13">
                  <c:v>3.6527404056030888E-2</c:v>
                </c:pt>
                <c:pt idx="14">
                  <c:v>3.6827673923427659E-2</c:v>
                </c:pt>
                <c:pt idx="15">
                  <c:v>3.7359544826952203E-2</c:v>
                </c:pt>
                <c:pt idx="16">
                  <c:v>3.7470683376061603E-2</c:v>
                </c:pt>
                <c:pt idx="17">
                  <c:v>3.7714804209373752E-2</c:v>
                </c:pt>
                <c:pt idx="18">
                  <c:v>3.7742612551939128E-2</c:v>
                </c:pt>
                <c:pt idx="19">
                  <c:v>3.7752988158852654E-2</c:v>
                </c:pt>
                <c:pt idx="20">
                  <c:v>3.7717675412400307E-2</c:v>
                </c:pt>
                <c:pt idx="21">
                  <c:v>3.7166577716142818E-2</c:v>
                </c:pt>
                <c:pt idx="22">
                  <c:v>3.706502546605419E-2</c:v>
                </c:pt>
                <c:pt idx="23">
                  <c:v>3.6840138118862754E-2</c:v>
                </c:pt>
                <c:pt idx="24">
                  <c:v>3.5258117462578044E-2</c:v>
                </c:pt>
                <c:pt idx="25">
                  <c:v>3.4731945255419623E-2</c:v>
                </c:pt>
                <c:pt idx="26">
                  <c:v>3.3820297965177167E-2</c:v>
                </c:pt>
                <c:pt idx="27">
                  <c:v>3.2105158821060506E-2</c:v>
                </c:pt>
                <c:pt idx="28">
                  <c:v>2.9807756646184489E-2</c:v>
                </c:pt>
                <c:pt idx="29">
                  <c:v>2.8068187750737009E-2</c:v>
                </c:pt>
                <c:pt idx="30">
                  <c:v>2.7271107517395865E-2</c:v>
                </c:pt>
                <c:pt idx="31">
                  <c:v>2.6967591706177473E-2</c:v>
                </c:pt>
                <c:pt idx="32">
                  <c:v>2.4613812369293081E-2</c:v>
                </c:pt>
                <c:pt idx="33">
                  <c:v>1.5379216970106533E-2</c:v>
                </c:pt>
                <c:pt idx="34">
                  <c:v>1.2402257750215143E-2</c:v>
                </c:pt>
                <c:pt idx="35">
                  <c:v>3.3383952764644061E-3</c:v>
                </c:pt>
              </c:numCache>
            </c:numRef>
          </c:yVal>
          <c:smooth val="1"/>
        </c:ser>
        <c:ser>
          <c:idx val="7"/>
          <c:order val="8"/>
          <c:tx>
            <c:strRef>
              <c:f>Табела!$W$1</c:f>
              <c:strCache>
                <c:ptCount val="1"/>
                <c:pt idx="0">
                  <c:v> KD South Balkan</c:v>
                </c:pt>
              </c:strCache>
            </c:strRef>
          </c:tx>
          <c:xVal>
            <c:numRef>
              <c:f>Табела!$W$69:$W$104</c:f>
              <c:numCache>
                <c:formatCode>0.00%</c:formatCode>
                <c:ptCount val="36"/>
                <c:pt idx="0">
                  <c:v>-0.1039622021358239</c:v>
                </c:pt>
                <c:pt idx="1">
                  <c:v>-8.6388628625604966E-2</c:v>
                </c:pt>
                <c:pt idx="2">
                  <c:v>-6.747710926106211E-2</c:v>
                </c:pt>
                <c:pt idx="3">
                  <c:v>-6.4492393855992314E-2</c:v>
                </c:pt>
                <c:pt idx="4">
                  <c:v>-4.4937890016714555E-2</c:v>
                </c:pt>
                <c:pt idx="5">
                  <c:v>-4.0620350676855793E-2</c:v>
                </c:pt>
                <c:pt idx="6">
                  <c:v>-2.6628508795568079E-2</c:v>
                </c:pt>
                <c:pt idx="7">
                  <c:v>-2.5790674017860366E-2</c:v>
                </c:pt>
                <c:pt idx="8">
                  <c:v>-2.1882531009885939E-2</c:v>
                </c:pt>
                <c:pt idx="9">
                  <c:v>-1.2618088301999302E-2</c:v>
                </c:pt>
                <c:pt idx="10">
                  <c:v>-1.1544026745553458E-2</c:v>
                </c:pt>
                <c:pt idx="11">
                  <c:v>-9.9735717643814233E-3</c:v>
                </c:pt>
                <c:pt idx="12">
                  <c:v>-9.4190114291491638E-3</c:v>
                </c:pt>
                <c:pt idx="13">
                  <c:v>-5.1238163069612618E-3</c:v>
                </c:pt>
                <c:pt idx="14">
                  <c:v>-4.6430418988226696E-3</c:v>
                </c:pt>
                <c:pt idx="15">
                  <c:v>-3.105788956129142E-3</c:v>
                </c:pt>
                <c:pt idx="16">
                  <c:v>-3.0048070478923914E-3</c:v>
                </c:pt>
                <c:pt idx="17">
                  <c:v>-2.4496218784546497E-3</c:v>
                </c:pt>
                <c:pt idx="18">
                  <c:v>-2.4001052874270132E-3</c:v>
                </c:pt>
                <c:pt idx="19">
                  <c:v>-2.3754150355704091E-3</c:v>
                </c:pt>
                <c:pt idx="20">
                  <c:v>-2.0380318817058278E-3</c:v>
                </c:pt>
                <c:pt idx="21">
                  <c:v>-1.6943554044933089E-3</c:v>
                </c:pt>
                <c:pt idx="22">
                  <c:v>5.093864270170526E-4</c:v>
                </c:pt>
                <c:pt idx="23">
                  <c:v>2.88169766044251E-3</c:v>
                </c:pt>
                <c:pt idx="24">
                  <c:v>5.2247242987947737E-3</c:v>
                </c:pt>
                <c:pt idx="25">
                  <c:v>6.0862602112842805E-3</c:v>
                </c:pt>
                <c:pt idx="26">
                  <c:v>6.1374952880833573E-3</c:v>
                </c:pt>
                <c:pt idx="27">
                  <c:v>6.9659598692081584E-3</c:v>
                </c:pt>
                <c:pt idx="28">
                  <c:v>1.0049722114327555E-2</c:v>
                </c:pt>
                <c:pt idx="29">
                  <c:v>1.1978013926303531E-2</c:v>
                </c:pt>
                <c:pt idx="30">
                  <c:v>1.6596405443474731E-2</c:v>
                </c:pt>
                <c:pt idx="31">
                  <c:v>2.5282049850267295E-2</c:v>
                </c:pt>
                <c:pt idx="32">
                  <c:v>3.2169730982113801E-2</c:v>
                </c:pt>
                <c:pt idx="33">
                  <c:v>3.3981449714084205E-2</c:v>
                </c:pt>
                <c:pt idx="34">
                  <c:v>3.554110540432491E-2</c:v>
                </c:pt>
                <c:pt idx="35">
                  <c:v>4.0961404104681402E-2</c:v>
                </c:pt>
              </c:numCache>
            </c:numRef>
          </c:xVal>
          <c:yVal>
            <c:numRef>
              <c:f>Табела!$W$144:$W$179</c:f>
              <c:numCache>
                <c:formatCode>0.00%</c:formatCode>
                <c:ptCount val="36"/>
                <c:pt idx="0">
                  <c:v>3.0112936893375645E-4</c:v>
                </c:pt>
                <c:pt idx="1">
                  <c:v>1.39468096649358E-3</c:v>
                </c:pt>
                <c:pt idx="2">
                  <c:v>5.2223299824618458E-3</c:v>
                </c:pt>
                <c:pt idx="3">
                  <c:v>6.2346701922280107E-3</c:v>
                </c:pt>
                <c:pt idx="4">
                  <c:v>1.6128546243893073E-2</c:v>
                </c:pt>
                <c:pt idx="5">
                  <c:v>1.893965461935606E-2</c:v>
                </c:pt>
                <c:pt idx="6">
                  <c:v>2.8209667276060411E-2</c:v>
                </c:pt>
                <c:pt idx="7">
                  <c:v>2.8719935471038262E-2</c:v>
                </c:pt>
                <c:pt idx="8">
                  <c:v>3.0949596192781377E-2</c:v>
                </c:pt>
                <c:pt idx="9">
                  <c:v>3.4860639347810855E-2</c:v>
                </c:pt>
                <c:pt idx="10">
                  <c:v>3.5158087369226571E-2</c:v>
                </c:pt>
                <c:pt idx="11">
                  <c:v>3.5527090837495362E-2</c:v>
                </c:pt>
                <c:pt idx="12">
                  <c:v>3.5638267062606026E-2</c:v>
                </c:pt>
                <c:pt idx="13">
                  <c:v>3.6150031333622934E-2</c:v>
                </c:pt>
                <c:pt idx="14">
                  <c:v>3.6168112498500646E-2</c:v>
                </c:pt>
                <c:pt idx="15">
                  <c:v>3.6172391069678844E-2</c:v>
                </c:pt>
                <c:pt idx="16">
                  <c:v>3.6169816247899833E-2</c:v>
                </c:pt>
                <c:pt idx="17">
                  <c:v>3.6149377838766573E-2</c:v>
                </c:pt>
                <c:pt idx="18">
                  <c:v>3.6147038944083137E-2</c:v>
                </c:pt>
                <c:pt idx="19">
                  <c:v>3.6145841159984822E-2</c:v>
                </c:pt>
                <c:pt idx="20">
                  <c:v>3.6127371519199078E-2</c:v>
                </c:pt>
                <c:pt idx="21">
                  <c:v>3.6104533575771459E-2</c:v>
                </c:pt>
                <c:pt idx="22">
                  <c:v>3.5862219220159627E-2</c:v>
                </c:pt>
                <c:pt idx="23">
                  <c:v>3.5419200244845551E-2</c:v>
                </c:pt>
                <c:pt idx="24">
                  <c:v>3.4803024608583893E-2</c:v>
                </c:pt>
                <c:pt idx="25">
                  <c:v>3.4533627496086114E-2</c:v>
                </c:pt>
                <c:pt idx="26">
                  <c:v>3.4516902032019153E-2</c:v>
                </c:pt>
                <c:pt idx="27">
                  <c:v>3.4235664895997796E-2</c:v>
                </c:pt>
                <c:pt idx="28">
                  <c:v>3.3018153574690075E-2</c:v>
                </c:pt>
                <c:pt idx="29">
                  <c:v>3.2130391004949077E-2</c:v>
                </c:pt>
                <c:pt idx="30">
                  <c:v>2.9668745322995065E-2</c:v>
                </c:pt>
                <c:pt idx="31">
                  <c:v>2.4168251394287649E-2</c:v>
                </c:pt>
                <c:pt idx="32">
                  <c:v>1.9516089242635707E-2</c:v>
                </c:pt>
                <c:pt idx="33">
                  <c:v>1.831058875456314E-2</c:v>
                </c:pt>
                <c:pt idx="34">
                  <c:v>1.7289183991857193E-2</c:v>
                </c:pt>
                <c:pt idx="35">
                  <c:v>1.3909149098437682E-2</c:v>
                </c:pt>
              </c:numCache>
            </c:numRef>
          </c:yVal>
          <c:smooth val="1"/>
        </c:ser>
        <c:ser>
          <c:idx val="9"/>
          <c:order val="9"/>
          <c:tx>
            <c:strRef>
              <c:f>Табела!$X$1</c:f>
              <c:strCache>
                <c:ptCount val="1"/>
                <c:pt idx="0">
                  <c:v>NLB Penzija plus</c:v>
                </c:pt>
              </c:strCache>
            </c:strRef>
          </c:tx>
          <c:xVal>
            <c:numRef>
              <c:f>Табела!$X$69:$X$104</c:f>
              <c:numCache>
                <c:formatCode>0.00%</c:formatCode>
                <c:ptCount val="36"/>
                <c:pt idx="0">
                  <c:v>-1.4326861758024462E-2</c:v>
                </c:pt>
                <c:pt idx="1">
                  <c:v>-9.9744057235949483E-3</c:v>
                </c:pt>
                <c:pt idx="2">
                  <c:v>-9.8704576894257587E-3</c:v>
                </c:pt>
                <c:pt idx="3">
                  <c:v>-5.1119815964850868E-3</c:v>
                </c:pt>
                <c:pt idx="4">
                  <c:v>-4.2443328123620058E-3</c:v>
                </c:pt>
                <c:pt idx="5">
                  <c:v>-1.7082509104203627E-3</c:v>
                </c:pt>
                <c:pt idx="6">
                  <c:v>-1.5659566632320876E-3</c:v>
                </c:pt>
                <c:pt idx="7">
                  <c:v>-3.9942452870398511E-4</c:v>
                </c:pt>
                <c:pt idx="8">
                  <c:v>-6.1906035256277783E-5</c:v>
                </c:pt>
                <c:pt idx="9">
                  <c:v>4.4183565196048968E-4</c:v>
                </c:pt>
                <c:pt idx="10">
                  <c:v>9.8407119030853888E-4</c:v>
                </c:pt>
                <c:pt idx="11">
                  <c:v>2.5833307425921037E-3</c:v>
                </c:pt>
                <c:pt idx="12">
                  <c:v>2.7697892340368077E-3</c:v>
                </c:pt>
                <c:pt idx="13">
                  <c:v>3.1180008112714885E-3</c:v>
                </c:pt>
                <c:pt idx="14">
                  <c:v>3.3859641149770587E-3</c:v>
                </c:pt>
                <c:pt idx="15">
                  <c:v>4.3871343037679613E-3</c:v>
                </c:pt>
                <c:pt idx="16">
                  <c:v>5.1522143763511417E-3</c:v>
                </c:pt>
                <c:pt idx="17">
                  <c:v>5.3676154508730724E-3</c:v>
                </c:pt>
                <c:pt idx="18">
                  <c:v>5.6325068273451358E-3</c:v>
                </c:pt>
                <c:pt idx="19">
                  <c:v>5.9750320628215838E-3</c:v>
                </c:pt>
                <c:pt idx="20">
                  <c:v>6.337700129147323E-3</c:v>
                </c:pt>
                <c:pt idx="21">
                  <c:v>7.2147040498831277E-3</c:v>
                </c:pt>
                <c:pt idx="22">
                  <c:v>7.7589410127938191E-3</c:v>
                </c:pt>
                <c:pt idx="23">
                  <c:v>8.0002904067493375E-3</c:v>
                </c:pt>
                <c:pt idx="24">
                  <c:v>8.831092288745384E-3</c:v>
                </c:pt>
                <c:pt idx="25">
                  <c:v>8.9378263770279829E-3</c:v>
                </c:pt>
                <c:pt idx="26">
                  <c:v>9.7696391192241758E-3</c:v>
                </c:pt>
                <c:pt idx="27">
                  <c:v>1.0187676090906574E-2</c:v>
                </c:pt>
                <c:pt idx="28">
                  <c:v>1.0331179956739999E-2</c:v>
                </c:pt>
                <c:pt idx="29">
                  <c:v>1.0350548184132865E-2</c:v>
                </c:pt>
                <c:pt idx="30">
                  <c:v>1.0909100075439446E-2</c:v>
                </c:pt>
                <c:pt idx="31">
                  <c:v>1.1483158398057256E-2</c:v>
                </c:pt>
                <c:pt idx="32">
                  <c:v>1.5418617748010108E-2</c:v>
                </c:pt>
                <c:pt idx="33">
                  <c:v>1.7912117543288666E-2</c:v>
                </c:pt>
                <c:pt idx="34">
                  <c:v>2.0119564995739497E-2</c:v>
                </c:pt>
                <c:pt idx="35">
                  <c:v>2.4246638882175622E-2</c:v>
                </c:pt>
              </c:numCache>
            </c:numRef>
          </c:xVal>
          <c:yVal>
            <c:numRef>
              <c:f>Табела!$X$144:$X$179</c:f>
              <c:numCache>
                <c:formatCode>0.00%</c:formatCode>
                <c:ptCount val="36"/>
                <c:pt idx="0">
                  <c:v>2.0133167552600375E-3</c:v>
                </c:pt>
                <c:pt idx="1">
                  <c:v>6.6840228995124328E-3</c:v>
                </c:pt>
                <c:pt idx="2">
                  <c:v>6.8522291454438528E-3</c:v>
                </c:pt>
                <c:pt idx="3">
                  <c:v>1.7678359036675573E-2</c:v>
                </c:pt>
                <c:pt idx="4">
                  <c:v>2.0187680912815222E-2</c:v>
                </c:pt>
                <c:pt idx="5">
                  <c:v>2.7720129953040171E-2</c:v>
                </c:pt>
                <c:pt idx="6">
                  <c:v>2.8129547563177114E-2</c:v>
                </c:pt>
                <c:pt idx="7">
                  <c:v>3.1327015469839598E-2</c:v>
                </c:pt>
                <c:pt idx="8">
                  <c:v>3.2183774586918866E-2</c:v>
                </c:pt>
                <c:pt idx="9">
                  <c:v>3.338986547609437E-2</c:v>
                </c:pt>
                <c:pt idx="10">
                  <c:v>3.4577277047388402E-2</c:v>
                </c:pt>
                <c:pt idx="11">
                  <c:v>3.7268169682710024E-2</c:v>
                </c:pt>
                <c:pt idx="12">
                  <c:v>3.7492588086804647E-2</c:v>
                </c:pt>
                <c:pt idx="13">
                  <c:v>3.7857396998926367E-2</c:v>
                </c:pt>
                <c:pt idx="14">
                  <c:v>3.8088873907111825E-2</c:v>
                </c:pt>
                <c:pt idx="15">
                  <c:v>3.8561889353439668E-2</c:v>
                </c:pt>
                <c:pt idx="16">
                  <c:v>3.8497775818133927E-2</c:v>
                </c:pt>
                <c:pt idx="17">
                  <c:v>3.8413072858944519E-2</c:v>
                </c:pt>
                <c:pt idx="18">
                  <c:v>3.8269165239642113E-2</c:v>
                </c:pt>
                <c:pt idx="19">
                  <c:v>3.8018875280037188E-2</c:v>
                </c:pt>
                <c:pt idx="20">
                  <c:v>3.7676447471761354E-2</c:v>
                </c:pt>
                <c:pt idx="21">
                  <c:v>3.6533485724794874E-2</c:v>
                </c:pt>
                <c:pt idx="22">
                  <c:v>3.5614791718729062E-2</c:v>
                </c:pt>
                <c:pt idx="23">
                  <c:v>3.5160032623352704E-2</c:v>
                </c:pt>
                <c:pt idx="24">
                  <c:v>3.3393411801261971E-2</c:v>
                </c:pt>
                <c:pt idx="25">
                  <c:v>3.3145736941131626E-2</c:v>
                </c:pt>
                <c:pt idx="26">
                  <c:v>3.1077568033403013E-2</c:v>
                </c:pt>
                <c:pt idx="27">
                  <c:v>2.9958623031705635E-2</c:v>
                </c:pt>
                <c:pt idx="28">
                  <c:v>2.9564305909558056E-2</c:v>
                </c:pt>
                <c:pt idx="29">
                  <c:v>2.9510720901526753E-2</c:v>
                </c:pt>
                <c:pt idx="30">
                  <c:v>2.793236547685353E-2</c:v>
                </c:pt>
                <c:pt idx="31">
                  <c:v>2.6257556888433155E-2</c:v>
                </c:pt>
                <c:pt idx="32">
                  <c:v>1.4855067596447493E-2</c:v>
                </c:pt>
                <c:pt idx="33">
                  <c:v>9.0775782263603829E-3</c:v>
                </c:pt>
                <c:pt idx="34">
                  <c:v>5.3901333714870348E-3</c:v>
                </c:pt>
                <c:pt idx="35">
                  <c:v>1.6411482112776009E-3</c:v>
                </c:pt>
              </c:numCache>
            </c:numRef>
          </c:yVal>
          <c:smooth val="1"/>
        </c:ser>
        <c:ser>
          <c:idx val="10"/>
          <c:order val="10"/>
          <c:tx>
            <c:strRef>
              <c:f>Табела!$Y$1</c:f>
              <c:strCache>
                <c:ptCount val="1"/>
                <c:pt idx="0">
                  <c:v>NLB Nov Penziski Fond</c:v>
                </c:pt>
              </c:strCache>
            </c:strRef>
          </c:tx>
          <c:xVal>
            <c:numRef>
              <c:f>Табела!$Y$69:$Y$104</c:f>
              <c:numCache>
                <c:formatCode>0.00%</c:formatCode>
                <c:ptCount val="36"/>
                <c:pt idx="0">
                  <c:v>-1.3133544347390683E-2</c:v>
                </c:pt>
                <c:pt idx="1">
                  <c:v>-1.3122782967276231E-2</c:v>
                </c:pt>
                <c:pt idx="2">
                  <c:v>-6.9718767503539475E-3</c:v>
                </c:pt>
                <c:pt idx="3">
                  <c:v>-4.5578259210949275E-3</c:v>
                </c:pt>
                <c:pt idx="4">
                  <c:v>-1.5771132857127098E-3</c:v>
                </c:pt>
                <c:pt idx="5">
                  <c:v>-1.4806369368055756E-3</c:v>
                </c:pt>
                <c:pt idx="6">
                  <c:v>-9.5996980133171786E-4</c:v>
                </c:pt>
                <c:pt idx="7">
                  <c:v>-2.1166008661691589E-4</c:v>
                </c:pt>
                <c:pt idx="8">
                  <c:v>1.1168316156076122E-3</c:v>
                </c:pt>
                <c:pt idx="9">
                  <c:v>2.620584116730031E-3</c:v>
                </c:pt>
                <c:pt idx="10">
                  <c:v>2.969303040254557E-3</c:v>
                </c:pt>
                <c:pt idx="11">
                  <c:v>2.9960110798797472E-3</c:v>
                </c:pt>
                <c:pt idx="12">
                  <c:v>3.3937738510049819E-3</c:v>
                </c:pt>
                <c:pt idx="13">
                  <c:v>3.9769875257569913E-3</c:v>
                </c:pt>
                <c:pt idx="14">
                  <c:v>4.4779169141565779E-3</c:v>
                </c:pt>
                <c:pt idx="15">
                  <c:v>5.0720581527160967E-3</c:v>
                </c:pt>
                <c:pt idx="16">
                  <c:v>6.0774841950112851E-3</c:v>
                </c:pt>
                <c:pt idx="17">
                  <c:v>6.2195764207393905E-3</c:v>
                </c:pt>
                <c:pt idx="18">
                  <c:v>6.5127844444347925E-3</c:v>
                </c:pt>
                <c:pt idx="19">
                  <c:v>6.6552018367593731E-3</c:v>
                </c:pt>
                <c:pt idx="20">
                  <c:v>7.4013648665878767E-3</c:v>
                </c:pt>
                <c:pt idx="21">
                  <c:v>8.178556794127316E-3</c:v>
                </c:pt>
                <c:pt idx="22">
                  <c:v>8.2144270812475554E-3</c:v>
                </c:pt>
                <c:pt idx="23">
                  <c:v>8.9611525881438114E-3</c:v>
                </c:pt>
                <c:pt idx="24">
                  <c:v>8.9999523786860412E-3</c:v>
                </c:pt>
                <c:pt idx="25">
                  <c:v>9.0278604443894683E-3</c:v>
                </c:pt>
                <c:pt idx="26">
                  <c:v>9.5907975170886131E-3</c:v>
                </c:pt>
                <c:pt idx="27">
                  <c:v>1.0072856888605857E-2</c:v>
                </c:pt>
                <c:pt idx="28">
                  <c:v>1.011944853041487E-2</c:v>
                </c:pt>
                <c:pt idx="29">
                  <c:v>1.0333191648341499E-2</c:v>
                </c:pt>
                <c:pt idx="30">
                  <c:v>1.034441533175379E-2</c:v>
                </c:pt>
                <c:pt idx="31">
                  <c:v>1.0628712226771867E-2</c:v>
                </c:pt>
                <c:pt idx="32">
                  <c:v>1.171826657912938E-2</c:v>
                </c:pt>
                <c:pt idx="33">
                  <c:v>1.2977898382680406E-2</c:v>
                </c:pt>
                <c:pt idx="34">
                  <c:v>1.3242797870770253E-2</c:v>
                </c:pt>
                <c:pt idx="35">
                  <c:v>2.3833711853893966E-2</c:v>
                </c:pt>
              </c:numCache>
            </c:numRef>
          </c:xVal>
          <c:yVal>
            <c:numRef>
              <c:f>Табела!$Y$144:$Y$179</c:f>
              <c:numCache>
                <c:formatCode>0.00%</c:formatCode>
                <c:ptCount val="36"/>
                <c:pt idx="0">
                  <c:v>1.3007754944404095E-3</c:v>
                </c:pt>
                <c:pt idx="1">
                  <c:v>1.3059116183865625E-3</c:v>
                </c:pt>
                <c:pt idx="2">
                  <c:v>8.5048615046494167E-3</c:v>
                </c:pt>
                <c:pt idx="3">
                  <c:v>1.4431845751488034E-2</c:v>
                </c:pt>
                <c:pt idx="4">
                  <c:v>2.3610649954475815E-2</c:v>
                </c:pt>
                <c:pt idx="5">
                  <c:v>2.3918795401490552E-2</c:v>
                </c:pt>
                <c:pt idx="6">
                  <c:v>2.5570341138352496E-2</c:v>
                </c:pt>
                <c:pt idx="7">
                  <c:v>2.7879898656571492E-2</c:v>
                </c:pt>
                <c:pt idx="8">
                  <c:v>3.162210417159543E-2</c:v>
                </c:pt>
                <c:pt idx="9">
                  <c:v>3.4948266034061412E-2</c:v>
                </c:pt>
                <c:pt idx="10">
                  <c:v>3.5538165746713112E-2</c:v>
                </c:pt>
                <c:pt idx="11">
                  <c:v>3.5580189217431286E-2</c:v>
                </c:pt>
                <c:pt idx="12">
                  <c:v>3.6150921366426177E-2</c:v>
                </c:pt>
                <c:pt idx="13">
                  <c:v>3.6793416220396877E-2</c:v>
                </c:pt>
                <c:pt idx="14">
                  <c:v>3.7152227992292168E-2</c:v>
                </c:pt>
                <c:pt idx="15">
                  <c:v>3.7338824348818064E-2</c:v>
                </c:pt>
                <c:pt idx="16">
                  <c:v>3.705646142684145E-2</c:v>
                </c:pt>
                <c:pt idx="17">
                  <c:v>3.6956472077506859E-2</c:v>
                </c:pt>
                <c:pt idx="18">
                  <c:v>3.6704158481711477E-2</c:v>
                </c:pt>
                <c:pt idx="19">
                  <c:v>3.6559557060751507E-2</c:v>
                </c:pt>
                <c:pt idx="20">
                  <c:v>3.5574758183873095E-2</c:v>
                </c:pt>
                <c:pt idx="21">
                  <c:v>3.4170584301881808E-2</c:v>
                </c:pt>
                <c:pt idx="22">
                  <c:v>3.4097194242383402E-2</c:v>
                </c:pt>
                <c:pt idx="23">
                  <c:v>3.241487658724912E-2</c:v>
                </c:pt>
                <c:pt idx="24">
                  <c:v>3.231992453587848E-2</c:v>
                </c:pt>
                <c:pt idx="25">
                  <c:v>3.2251199166352086E-2</c:v>
                </c:pt>
                <c:pt idx="26">
                  <c:v>3.0793210594246244E-2</c:v>
                </c:pt>
                <c:pt idx="27">
                  <c:v>2.9448599520082389E-2</c:v>
                </c:pt>
                <c:pt idx="28">
                  <c:v>2.9314579395597284E-2</c:v>
                </c:pt>
                <c:pt idx="29">
                  <c:v>2.8691569221617228E-2</c:v>
                </c:pt>
                <c:pt idx="30">
                  <c:v>2.8658500219748907E-2</c:v>
                </c:pt>
                <c:pt idx="31">
                  <c:v>2.7810096653732654E-2</c:v>
                </c:pt>
                <c:pt idx="32">
                  <c:v>2.4416866014776335E-2</c:v>
                </c:pt>
                <c:pt idx="33">
                  <c:v>2.0394612323978725E-2</c:v>
                </c:pt>
                <c:pt idx="34">
                  <c:v>1.9557936306311998E-2</c:v>
                </c:pt>
                <c:pt idx="35">
                  <c:v>1.1616490678898062E-3</c:v>
                </c:pt>
              </c:numCache>
            </c:numRef>
          </c:yVal>
          <c:smooth val="1"/>
        </c:ser>
        <c:axId val="146942976"/>
        <c:axId val="146965248"/>
      </c:scatterChart>
      <c:valAx>
        <c:axId val="146942976"/>
        <c:scaling>
          <c:orientation val="minMax"/>
          <c:max val="8.0000000000000043E-2"/>
          <c:min val="-0.12000000000000002"/>
        </c:scaling>
        <c:axPos val="b"/>
        <c:numFmt formatCode="0.00%" sourceLinked="1"/>
        <c:tickLblPos val="nextTo"/>
        <c:crossAx val="146965248"/>
        <c:crosses val="autoZero"/>
        <c:crossBetween val="midCat"/>
      </c:valAx>
      <c:valAx>
        <c:axId val="146965248"/>
        <c:scaling>
          <c:orientation val="minMax"/>
        </c:scaling>
        <c:delete val="1"/>
        <c:axPos val="l"/>
        <c:numFmt formatCode="0.00%" sourceLinked="1"/>
        <c:tickLblPos val="none"/>
        <c:crossAx val="146942976"/>
        <c:crosses val="autoZero"/>
        <c:crossBetween val="midCat"/>
      </c:valAx>
    </c:plotArea>
    <c:legend>
      <c:legendPos val="b"/>
    </c:legend>
    <c:plotVisOnly val="1"/>
  </c:char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mk-MK"/>
  <c:style val="26"/>
  <c:chart>
    <c:plotArea>
      <c:layout/>
      <c:barChart>
        <c:barDir val="col"/>
        <c:grouping val="clustered"/>
        <c:ser>
          <c:idx val="0"/>
          <c:order val="0"/>
          <c:tx>
            <c:strRef>
              <c:f>Табела!$W$1</c:f>
              <c:strCache>
                <c:ptCount val="1"/>
                <c:pt idx="0">
                  <c:v> KD South Balkan</c:v>
                </c:pt>
              </c:strCache>
            </c:strRef>
          </c:tx>
          <c:cat>
            <c:numRef>
              <c:f>Табела!$N$3:$N$38</c:f>
              <c:numCache>
                <c:formatCode>dd/mm/yyyy</c:formatCode>
                <c:ptCount val="36"/>
                <c:pt idx="0">
                  <c:v>40755</c:v>
                </c:pt>
                <c:pt idx="1">
                  <c:v>40786</c:v>
                </c:pt>
                <c:pt idx="2">
                  <c:v>40816</c:v>
                </c:pt>
                <c:pt idx="3">
                  <c:v>40847</c:v>
                </c:pt>
                <c:pt idx="4">
                  <c:v>40877</c:v>
                </c:pt>
                <c:pt idx="5">
                  <c:v>40908</c:v>
                </c:pt>
                <c:pt idx="6">
                  <c:v>40939</c:v>
                </c:pt>
                <c:pt idx="7">
                  <c:v>40968</c:v>
                </c:pt>
                <c:pt idx="8">
                  <c:v>40999</c:v>
                </c:pt>
                <c:pt idx="9">
                  <c:v>41029</c:v>
                </c:pt>
                <c:pt idx="10">
                  <c:v>41060</c:v>
                </c:pt>
                <c:pt idx="11">
                  <c:v>41090</c:v>
                </c:pt>
                <c:pt idx="12">
                  <c:v>41121</c:v>
                </c:pt>
                <c:pt idx="13">
                  <c:v>41152</c:v>
                </c:pt>
                <c:pt idx="14">
                  <c:v>41182</c:v>
                </c:pt>
                <c:pt idx="15">
                  <c:v>41213</c:v>
                </c:pt>
                <c:pt idx="16">
                  <c:v>41243</c:v>
                </c:pt>
                <c:pt idx="17">
                  <c:v>41274</c:v>
                </c:pt>
                <c:pt idx="18">
                  <c:v>41305</c:v>
                </c:pt>
                <c:pt idx="19">
                  <c:v>41333</c:v>
                </c:pt>
                <c:pt idx="20">
                  <c:v>41364</c:v>
                </c:pt>
                <c:pt idx="21">
                  <c:v>41394</c:v>
                </c:pt>
                <c:pt idx="22">
                  <c:v>41425</c:v>
                </c:pt>
                <c:pt idx="23">
                  <c:v>41455</c:v>
                </c:pt>
                <c:pt idx="24">
                  <c:v>41486</c:v>
                </c:pt>
                <c:pt idx="25">
                  <c:v>41517</c:v>
                </c:pt>
                <c:pt idx="26">
                  <c:v>41547</c:v>
                </c:pt>
                <c:pt idx="27">
                  <c:v>41578</c:v>
                </c:pt>
                <c:pt idx="28">
                  <c:v>41608</c:v>
                </c:pt>
                <c:pt idx="29">
                  <c:v>41639</c:v>
                </c:pt>
                <c:pt idx="30">
                  <c:v>41670</c:v>
                </c:pt>
                <c:pt idx="31">
                  <c:v>41698</c:v>
                </c:pt>
                <c:pt idx="32">
                  <c:v>41729</c:v>
                </c:pt>
                <c:pt idx="33">
                  <c:v>41759</c:v>
                </c:pt>
                <c:pt idx="34">
                  <c:v>41790</c:v>
                </c:pt>
                <c:pt idx="35">
                  <c:v>41820</c:v>
                </c:pt>
              </c:numCache>
            </c:numRef>
          </c:cat>
          <c:val>
            <c:numRef>
              <c:f>Табела!$W$3:$W$38</c:f>
              <c:numCache>
                <c:formatCode>0.00%</c:formatCode>
                <c:ptCount val="36"/>
                <c:pt idx="0">
                  <c:v>-4.0620350676855793E-2</c:v>
                </c:pt>
                <c:pt idx="1">
                  <c:v>-8.6388628625604966E-2</c:v>
                </c:pt>
                <c:pt idx="2">
                  <c:v>-0.1039622021358239</c:v>
                </c:pt>
                <c:pt idx="3">
                  <c:v>-4.6430418988226696E-3</c:v>
                </c:pt>
                <c:pt idx="4">
                  <c:v>-6.4492393855992314E-2</c:v>
                </c:pt>
                <c:pt idx="5">
                  <c:v>-2.3754150355704091E-3</c:v>
                </c:pt>
                <c:pt idx="6">
                  <c:v>1.0049722114327555E-2</c:v>
                </c:pt>
                <c:pt idx="7">
                  <c:v>5.2247242987947737E-3</c:v>
                </c:pt>
                <c:pt idx="8">
                  <c:v>-3.105788956129142E-3</c:v>
                </c:pt>
                <c:pt idx="9">
                  <c:v>-2.5790674017860366E-2</c:v>
                </c:pt>
                <c:pt idx="10">
                  <c:v>-4.4937890016714555E-2</c:v>
                </c:pt>
                <c:pt idx="11">
                  <c:v>-1.1544026745553458E-2</c:v>
                </c:pt>
                <c:pt idx="12">
                  <c:v>-9.9735717643814233E-3</c:v>
                </c:pt>
                <c:pt idx="13">
                  <c:v>-2.4001052874270132E-3</c:v>
                </c:pt>
                <c:pt idx="14">
                  <c:v>3.3981449714084205E-2</c:v>
                </c:pt>
                <c:pt idx="15">
                  <c:v>-9.4190114291491638E-3</c:v>
                </c:pt>
                <c:pt idx="16">
                  <c:v>2.88169766044251E-3</c:v>
                </c:pt>
                <c:pt idx="17">
                  <c:v>4.0961404104681402E-2</c:v>
                </c:pt>
                <c:pt idx="18">
                  <c:v>3.554110540432491E-2</c:v>
                </c:pt>
                <c:pt idx="19">
                  <c:v>-3.0048070478923914E-3</c:v>
                </c:pt>
                <c:pt idx="20">
                  <c:v>-2.4496218784546497E-3</c:v>
                </c:pt>
                <c:pt idx="21">
                  <c:v>6.1374952880833573E-3</c:v>
                </c:pt>
                <c:pt idx="22">
                  <c:v>-2.1882531009885939E-2</c:v>
                </c:pt>
                <c:pt idx="23">
                  <c:v>-1.2618088301999302E-2</c:v>
                </c:pt>
                <c:pt idx="24">
                  <c:v>1.1978013926303531E-2</c:v>
                </c:pt>
                <c:pt idx="25">
                  <c:v>-2.0380318817058278E-3</c:v>
                </c:pt>
                <c:pt idx="26">
                  <c:v>-5.1238163069612618E-3</c:v>
                </c:pt>
                <c:pt idx="27">
                  <c:v>1.6596405443474731E-2</c:v>
                </c:pt>
                <c:pt idx="28">
                  <c:v>6.0862602112842805E-3</c:v>
                </c:pt>
                <c:pt idx="29">
                  <c:v>5.093864270170526E-4</c:v>
                </c:pt>
                <c:pt idx="30">
                  <c:v>3.2169730982113801E-2</c:v>
                </c:pt>
                <c:pt idx="31">
                  <c:v>2.5282049850267295E-2</c:v>
                </c:pt>
                <c:pt idx="32">
                  <c:v>6.9659598692081584E-3</c:v>
                </c:pt>
                <c:pt idx="33">
                  <c:v>3.1554194968395684E-2</c:v>
                </c:pt>
                <c:pt idx="34">
                  <c:v>5.4552044757607207E-2</c:v>
                </c:pt>
                <c:pt idx="35">
                  <c:v>-2.7848688970888761E-4</c:v>
                </c:pt>
              </c:numCache>
            </c:numRef>
          </c:val>
        </c:ser>
        <c:axId val="147839616"/>
        <c:axId val="147845504"/>
      </c:barChart>
      <c:scatterChart>
        <c:scatterStyle val="smoothMarker"/>
        <c:ser>
          <c:idx val="1"/>
          <c:order val="1"/>
          <c:tx>
            <c:strRef>
              <c:f>Табела!$W$1</c:f>
              <c:strCache>
                <c:ptCount val="1"/>
                <c:pt idx="0">
                  <c:v> KD South Balkan</c:v>
                </c:pt>
              </c:strCache>
            </c:strRef>
          </c:tx>
          <c:marker>
            <c:symbol val="none"/>
          </c:marker>
          <c:xVal>
            <c:numRef>
              <c:f>Табела!$W$69:$W$104</c:f>
              <c:numCache>
                <c:formatCode>0.00%</c:formatCode>
                <c:ptCount val="36"/>
                <c:pt idx="0">
                  <c:v>-0.1039622021358239</c:v>
                </c:pt>
                <c:pt idx="1">
                  <c:v>-8.6388628625604966E-2</c:v>
                </c:pt>
                <c:pt idx="2">
                  <c:v>-6.747710926106211E-2</c:v>
                </c:pt>
                <c:pt idx="3">
                  <c:v>-6.4492393855992314E-2</c:v>
                </c:pt>
                <c:pt idx="4">
                  <c:v>-4.4937890016714555E-2</c:v>
                </c:pt>
                <c:pt idx="5">
                  <c:v>-4.0620350676855793E-2</c:v>
                </c:pt>
                <c:pt idx="6">
                  <c:v>-2.6628508795568079E-2</c:v>
                </c:pt>
                <c:pt idx="7">
                  <c:v>-2.5790674017860366E-2</c:v>
                </c:pt>
                <c:pt idx="8">
                  <c:v>-2.1882531009885939E-2</c:v>
                </c:pt>
                <c:pt idx="9">
                  <c:v>-1.2618088301999302E-2</c:v>
                </c:pt>
                <c:pt idx="10">
                  <c:v>-1.1544026745553458E-2</c:v>
                </c:pt>
                <c:pt idx="11">
                  <c:v>-9.9735717643814233E-3</c:v>
                </c:pt>
                <c:pt idx="12">
                  <c:v>-9.4190114291491638E-3</c:v>
                </c:pt>
                <c:pt idx="13">
                  <c:v>-5.1238163069612618E-3</c:v>
                </c:pt>
                <c:pt idx="14">
                  <c:v>-4.6430418988226696E-3</c:v>
                </c:pt>
                <c:pt idx="15">
                  <c:v>-3.105788956129142E-3</c:v>
                </c:pt>
                <c:pt idx="16">
                  <c:v>-3.0048070478923914E-3</c:v>
                </c:pt>
                <c:pt idx="17">
                  <c:v>-2.4496218784546497E-3</c:v>
                </c:pt>
                <c:pt idx="18">
                  <c:v>-2.4001052874270132E-3</c:v>
                </c:pt>
                <c:pt idx="19">
                  <c:v>-2.3754150355704091E-3</c:v>
                </c:pt>
                <c:pt idx="20">
                  <c:v>-2.0380318817058278E-3</c:v>
                </c:pt>
                <c:pt idx="21">
                  <c:v>-1.6943554044933089E-3</c:v>
                </c:pt>
                <c:pt idx="22">
                  <c:v>5.093864270170526E-4</c:v>
                </c:pt>
                <c:pt idx="23">
                  <c:v>2.88169766044251E-3</c:v>
                </c:pt>
                <c:pt idx="24">
                  <c:v>5.2247242987947737E-3</c:v>
                </c:pt>
                <c:pt idx="25">
                  <c:v>6.0862602112842805E-3</c:v>
                </c:pt>
                <c:pt idx="26">
                  <c:v>6.1374952880833573E-3</c:v>
                </c:pt>
                <c:pt idx="27">
                  <c:v>6.9659598692081584E-3</c:v>
                </c:pt>
                <c:pt idx="28">
                  <c:v>1.0049722114327555E-2</c:v>
                </c:pt>
                <c:pt idx="29">
                  <c:v>1.1978013926303531E-2</c:v>
                </c:pt>
                <c:pt idx="30">
                  <c:v>1.6596405443474731E-2</c:v>
                </c:pt>
                <c:pt idx="31">
                  <c:v>2.5282049850267295E-2</c:v>
                </c:pt>
                <c:pt idx="32">
                  <c:v>3.2169730982113801E-2</c:v>
                </c:pt>
                <c:pt idx="33">
                  <c:v>3.3981449714084205E-2</c:v>
                </c:pt>
                <c:pt idx="34">
                  <c:v>3.554110540432491E-2</c:v>
                </c:pt>
                <c:pt idx="35">
                  <c:v>4.0961404104681402E-2</c:v>
                </c:pt>
              </c:numCache>
            </c:numRef>
          </c:xVal>
          <c:yVal>
            <c:numRef>
              <c:f>Табела!$W$144:$W$179</c:f>
              <c:numCache>
                <c:formatCode>0.00%</c:formatCode>
                <c:ptCount val="36"/>
                <c:pt idx="0">
                  <c:v>3.0112936893375645E-4</c:v>
                </c:pt>
                <c:pt idx="1">
                  <c:v>1.39468096649358E-3</c:v>
                </c:pt>
                <c:pt idx="2">
                  <c:v>5.2223299824618458E-3</c:v>
                </c:pt>
                <c:pt idx="3">
                  <c:v>6.2346701922280107E-3</c:v>
                </c:pt>
                <c:pt idx="4">
                  <c:v>1.6128546243893073E-2</c:v>
                </c:pt>
                <c:pt idx="5">
                  <c:v>1.893965461935606E-2</c:v>
                </c:pt>
                <c:pt idx="6">
                  <c:v>2.8209667276060411E-2</c:v>
                </c:pt>
                <c:pt idx="7">
                  <c:v>2.8719935471038262E-2</c:v>
                </c:pt>
                <c:pt idx="8">
                  <c:v>3.0949596192781377E-2</c:v>
                </c:pt>
                <c:pt idx="9">
                  <c:v>3.4860639347810855E-2</c:v>
                </c:pt>
                <c:pt idx="10">
                  <c:v>3.5158087369226571E-2</c:v>
                </c:pt>
                <c:pt idx="11">
                  <c:v>3.5527090837495362E-2</c:v>
                </c:pt>
                <c:pt idx="12">
                  <c:v>3.5638267062606026E-2</c:v>
                </c:pt>
                <c:pt idx="13">
                  <c:v>3.6150031333622934E-2</c:v>
                </c:pt>
                <c:pt idx="14">
                  <c:v>3.6168112498500646E-2</c:v>
                </c:pt>
                <c:pt idx="15">
                  <c:v>3.6172391069678844E-2</c:v>
                </c:pt>
                <c:pt idx="16">
                  <c:v>3.6169816247899833E-2</c:v>
                </c:pt>
                <c:pt idx="17">
                  <c:v>3.6149377838766573E-2</c:v>
                </c:pt>
                <c:pt idx="18">
                  <c:v>3.6147038944083137E-2</c:v>
                </c:pt>
                <c:pt idx="19">
                  <c:v>3.6145841159984822E-2</c:v>
                </c:pt>
                <c:pt idx="20">
                  <c:v>3.6127371519199078E-2</c:v>
                </c:pt>
                <c:pt idx="21">
                  <c:v>3.6104533575771459E-2</c:v>
                </c:pt>
                <c:pt idx="22">
                  <c:v>3.5862219220159627E-2</c:v>
                </c:pt>
                <c:pt idx="23">
                  <c:v>3.5419200244845551E-2</c:v>
                </c:pt>
                <c:pt idx="24">
                  <c:v>3.4803024608583893E-2</c:v>
                </c:pt>
                <c:pt idx="25">
                  <c:v>3.4533627496086114E-2</c:v>
                </c:pt>
                <c:pt idx="26">
                  <c:v>3.4516902032019153E-2</c:v>
                </c:pt>
                <c:pt idx="27">
                  <c:v>3.4235664895997796E-2</c:v>
                </c:pt>
                <c:pt idx="28">
                  <c:v>3.3018153574690075E-2</c:v>
                </c:pt>
                <c:pt idx="29">
                  <c:v>3.2130391004949077E-2</c:v>
                </c:pt>
                <c:pt idx="30">
                  <c:v>2.9668745322995065E-2</c:v>
                </c:pt>
                <c:pt idx="31">
                  <c:v>2.4168251394287649E-2</c:v>
                </c:pt>
                <c:pt idx="32">
                  <c:v>1.9516089242635707E-2</c:v>
                </c:pt>
                <c:pt idx="33">
                  <c:v>1.831058875456314E-2</c:v>
                </c:pt>
                <c:pt idx="34">
                  <c:v>1.7289183991857193E-2</c:v>
                </c:pt>
                <c:pt idx="35">
                  <c:v>1.3909149098437682E-2</c:v>
                </c:pt>
              </c:numCache>
            </c:numRef>
          </c:yVal>
          <c:smooth val="1"/>
        </c:ser>
        <c:axId val="147848576"/>
        <c:axId val="147847040"/>
      </c:scatterChart>
      <c:dateAx>
        <c:axId val="147839616"/>
        <c:scaling>
          <c:orientation val="minMax"/>
        </c:scaling>
        <c:axPos val="b"/>
        <c:numFmt formatCode="dd/mm/yyyy" sourceLinked="1"/>
        <c:tickLblPos val="nextTo"/>
        <c:crossAx val="147845504"/>
        <c:crosses val="autoZero"/>
        <c:auto val="1"/>
        <c:lblOffset val="100"/>
      </c:dateAx>
      <c:valAx>
        <c:axId val="147845504"/>
        <c:scaling>
          <c:orientation val="minMax"/>
        </c:scaling>
        <c:axPos val="l"/>
        <c:numFmt formatCode="0.00%" sourceLinked="1"/>
        <c:tickLblPos val="nextTo"/>
        <c:crossAx val="147839616"/>
        <c:crosses val="autoZero"/>
        <c:crossBetween val="between"/>
      </c:valAx>
      <c:valAx>
        <c:axId val="147847040"/>
        <c:scaling>
          <c:orientation val="minMax"/>
        </c:scaling>
        <c:axPos val="r"/>
        <c:numFmt formatCode="0.00%" sourceLinked="1"/>
        <c:tickLblPos val="nextTo"/>
        <c:crossAx val="147848576"/>
        <c:crosses val="max"/>
        <c:crossBetween val="midCat"/>
      </c:valAx>
      <c:valAx>
        <c:axId val="147848576"/>
        <c:scaling>
          <c:orientation val="minMax"/>
          <c:max val="6.0000000000000032E-2"/>
          <c:min val="-0.12000000000000002"/>
        </c:scaling>
        <c:axPos val="t"/>
        <c:numFmt formatCode="0.00%" sourceLinked="1"/>
        <c:tickLblPos val="nextTo"/>
        <c:crossAx val="147847040"/>
        <c:crosses val="max"/>
        <c:crossBetween val="midCat"/>
      </c:valAx>
    </c:plotArea>
    <c:legend>
      <c:legendPos val="b"/>
    </c:legend>
    <c:plotVisOnly val="1"/>
    <c:dispBlanksAs val="gap"/>
  </c:chart>
  <c:spPr>
    <a:effectLst>
      <a:outerShdw blurRad="50800" dist="38100" dir="2700000" algn="tl" rotWithShape="0">
        <a:prstClr val="black">
          <a:alpha val="40000"/>
        </a:prstClr>
      </a:outerShdw>
    </a:effectLst>
  </c:sp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mk-MK"/>
  <c:style val="26"/>
  <c:chart>
    <c:plotArea>
      <c:layout/>
      <c:barChart>
        <c:barDir val="col"/>
        <c:grouping val="clustered"/>
        <c:ser>
          <c:idx val="0"/>
          <c:order val="0"/>
          <c:tx>
            <c:strRef>
              <c:f>Табела!$X$1</c:f>
              <c:strCache>
                <c:ptCount val="1"/>
                <c:pt idx="0">
                  <c:v>NLB Penzija plus</c:v>
                </c:pt>
              </c:strCache>
            </c:strRef>
          </c:tx>
          <c:cat>
            <c:numRef>
              <c:f>Табела!$N$3:$N$38</c:f>
              <c:numCache>
                <c:formatCode>dd/mm/yyyy</c:formatCode>
                <c:ptCount val="36"/>
                <c:pt idx="0">
                  <c:v>40755</c:v>
                </c:pt>
                <c:pt idx="1">
                  <c:v>40786</c:v>
                </c:pt>
                <c:pt idx="2">
                  <c:v>40816</c:v>
                </c:pt>
                <c:pt idx="3">
                  <c:v>40847</c:v>
                </c:pt>
                <c:pt idx="4">
                  <c:v>40877</c:v>
                </c:pt>
                <c:pt idx="5">
                  <c:v>40908</c:v>
                </c:pt>
                <c:pt idx="6">
                  <c:v>40939</c:v>
                </c:pt>
                <c:pt idx="7">
                  <c:v>40968</c:v>
                </c:pt>
                <c:pt idx="8">
                  <c:v>40999</c:v>
                </c:pt>
                <c:pt idx="9">
                  <c:v>41029</c:v>
                </c:pt>
                <c:pt idx="10">
                  <c:v>41060</c:v>
                </c:pt>
                <c:pt idx="11">
                  <c:v>41090</c:v>
                </c:pt>
                <c:pt idx="12">
                  <c:v>41121</c:v>
                </c:pt>
                <c:pt idx="13">
                  <c:v>41152</c:v>
                </c:pt>
                <c:pt idx="14">
                  <c:v>41182</c:v>
                </c:pt>
                <c:pt idx="15">
                  <c:v>41213</c:v>
                </c:pt>
                <c:pt idx="16">
                  <c:v>41243</c:v>
                </c:pt>
                <c:pt idx="17">
                  <c:v>41274</c:v>
                </c:pt>
                <c:pt idx="18">
                  <c:v>41305</c:v>
                </c:pt>
                <c:pt idx="19">
                  <c:v>41333</c:v>
                </c:pt>
                <c:pt idx="20">
                  <c:v>41364</c:v>
                </c:pt>
                <c:pt idx="21">
                  <c:v>41394</c:v>
                </c:pt>
                <c:pt idx="22">
                  <c:v>41425</c:v>
                </c:pt>
                <c:pt idx="23">
                  <c:v>41455</c:v>
                </c:pt>
                <c:pt idx="24">
                  <c:v>41486</c:v>
                </c:pt>
                <c:pt idx="25">
                  <c:v>41517</c:v>
                </c:pt>
                <c:pt idx="26">
                  <c:v>41547</c:v>
                </c:pt>
                <c:pt idx="27">
                  <c:v>41578</c:v>
                </c:pt>
                <c:pt idx="28">
                  <c:v>41608</c:v>
                </c:pt>
                <c:pt idx="29">
                  <c:v>41639</c:v>
                </c:pt>
                <c:pt idx="30">
                  <c:v>41670</c:v>
                </c:pt>
                <c:pt idx="31">
                  <c:v>41698</c:v>
                </c:pt>
                <c:pt idx="32">
                  <c:v>41729</c:v>
                </c:pt>
                <c:pt idx="33">
                  <c:v>41759</c:v>
                </c:pt>
                <c:pt idx="34">
                  <c:v>41790</c:v>
                </c:pt>
                <c:pt idx="35">
                  <c:v>41820</c:v>
                </c:pt>
              </c:numCache>
            </c:numRef>
          </c:cat>
          <c:val>
            <c:numRef>
              <c:f>Табела!$X$3:$X$38</c:f>
              <c:numCache>
                <c:formatCode>0.00%</c:formatCode>
                <c:ptCount val="36"/>
                <c:pt idx="0">
                  <c:v>-5.1119815964850868E-3</c:v>
                </c:pt>
                <c:pt idx="1">
                  <c:v>-1.4326861758024462E-2</c:v>
                </c:pt>
                <c:pt idx="2">
                  <c:v>-4.2443328123620058E-3</c:v>
                </c:pt>
                <c:pt idx="3">
                  <c:v>8.9378263770279829E-3</c:v>
                </c:pt>
                <c:pt idx="4">
                  <c:v>-1.5659566632320876E-3</c:v>
                </c:pt>
                <c:pt idx="5">
                  <c:v>8.0002904067493375E-3</c:v>
                </c:pt>
                <c:pt idx="6">
                  <c:v>5.6325068273451358E-3</c:v>
                </c:pt>
                <c:pt idx="7">
                  <c:v>2.0119564995739497E-2</c:v>
                </c:pt>
                <c:pt idx="8">
                  <c:v>9.8407119030853888E-4</c:v>
                </c:pt>
                <c:pt idx="9">
                  <c:v>5.9750320628215838E-3</c:v>
                </c:pt>
                <c:pt idx="10">
                  <c:v>6.337700129147323E-3</c:v>
                </c:pt>
                <c:pt idx="11">
                  <c:v>-6.1906035256277783E-5</c:v>
                </c:pt>
                <c:pt idx="12">
                  <c:v>1.0187676090906574E-2</c:v>
                </c:pt>
                <c:pt idx="13">
                  <c:v>3.3859641149770587E-3</c:v>
                </c:pt>
                <c:pt idx="14">
                  <c:v>4.4183565196048968E-4</c:v>
                </c:pt>
                <c:pt idx="15">
                  <c:v>-3.9942452870398511E-4</c:v>
                </c:pt>
                <c:pt idx="16">
                  <c:v>2.7697892340368077E-3</c:v>
                </c:pt>
                <c:pt idx="17">
                  <c:v>4.3871343037679613E-3</c:v>
                </c:pt>
                <c:pt idx="18">
                  <c:v>1.7912117543288666E-2</c:v>
                </c:pt>
                <c:pt idx="19">
                  <c:v>2.5833307425921037E-3</c:v>
                </c:pt>
                <c:pt idx="20">
                  <c:v>1.1483158398057256E-2</c:v>
                </c:pt>
                <c:pt idx="21">
                  <c:v>8.831092288745384E-3</c:v>
                </c:pt>
                <c:pt idx="22">
                  <c:v>5.3676154508730724E-3</c:v>
                </c:pt>
                <c:pt idx="23">
                  <c:v>-9.8704576894257587E-3</c:v>
                </c:pt>
                <c:pt idx="24">
                  <c:v>7.7589410127938191E-3</c:v>
                </c:pt>
                <c:pt idx="25">
                  <c:v>-1.7082509104203627E-3</c:v>
                </c:pt>
                <c:pt idx="26">
                  <c:v>9.7696391192241758E-3</c:v>
                </c:pt>
                <c:pt idx="27">
                  <c:v>7.2147040498831277E-3</c:v>
                </c:pt>
                <c:pt idx="28">
                  <c:v>1.0909100075439446E-2</c:v>
                </c:pt>
                <c:pt idx="29">
                  <c:v>2.4246638882175622E-2</c:v>
                </c:pt>
                <c:pt idx="30">
                  <c:v>-9.9744057235949483E-3</c:v>
                </c:pt>
                <c:pt idx="31">
                  <c:v>1.0350548184132865E-2</c:v>
                </c:pt>
                <c:pt idx="32">
                  <c:v>5.1522143763511417E-3</c:v>
                </c:pt>
                <c:pt idx="33">
                  <c:v>3.0083189835965508E-3</c:v>
                </c:pt>
                <c:pt idx="34">
                  <c:v>8.8492806050172491E-3</c:v>
                </c:pt>
                <c:pt idx="35">
                  <c:v>3.6079413761990835E-3</c:v>
                </c:pt>
              </c:numCache>
            </c:numRef>
          </c:val>
        </c:ser>
        <c:axId val="147899136"/>
        <c:axId val="147900672"/>
      </c:barChart>
      <c:scatterChart>
        <c:scatterStyle val="smoothMarker"/>
        <c:ser>
          <c:idx val="1"/>
          <c:order val="1"/>
          <c:tx>
            <c:strRef>
              <c:f>Табела!$X$1</c:f>
              <c:strCache>
                <c:ptCount val="1"/>
                <c:pt idx="0">
                  <c:v>NLB Penzija plus</c:v>
                </c:pt>
              </c:strCache>
            </c:strRef>
          </c:tx>
          <c:marker>
            <c:symbol val="none"/>
          </c:marker>
          <c:xVal>
            <c:numRef>
              <c:f>Табела!$X$69:$X$104</c:f>
              <c:numCache>
                <c:formatCode>0.00%</c:formatCode>
                <c:ptCount val="36"/>
                <c:pt idx="0">
                  <c:v>-1.4326861758024462E-2</c:v>
                </c:pt>
                <c:pt idx="1">
                  <c:v>-9.9744057235949483E-3</c:v>
                </c:pt>
                <c:pt idx="2">
                  <c:v>-9.8704576894257587E-3</c:v>
                </c:pt>
                <c:pt idx="3">
                  <c:v>-5.1119815964850868E-3</c:v>
                </c:pt>
                <c:pt idx="4">
                  <c:v>-4.2443328123620058E-3</c:v>
                </c:pt>
                <c:pt idx="5">
                  <c:v>-1.7082509104203627E-3</c:v>
                </c:pt>
                <c:pt idx="6">
                  <c:v>-1.5659566632320876E-3</c:v>
                </c:pt>
                <c:pt idx="7">
                  <c:v>-3.9942452870398511E-4</c:v>
                </c:pt>
                <c:pt idx="8">
                  <c:v>-6.1906035256277783E-5</c:v>
                </c:pt>
                <c:pt idx="9">
                  <c:v>4.4183565196048968E-4</c:v>
                </c:pt>
                <c:pt idx="10">
                  <c:v>9.8407119030853888E-4</c:v>
                </c:pt>
                <c:pt idx="11">
                  <c:v>2.5833307425921037E-3</c:v>
                </c:pt>
                <c:pt idx="12">
                  <c:v>2.7697892340368077E-3</c:v>
                </c:pt>
                <c:pt idx="13">
                  <c:v>3.1180008112714885E-3</c:v>
                </c:pt>
                <c:pt idx="14">
                  <c:v>3.3859641149770587E-3</c:v>
                </c:pt>
                <c:pt idx="15">
                  <c:v>4.3871343037679613E-3</c:v>
                </c:pt>
                <c:pt idx="16">
                  <c:v>5.1522143763511417E-3</c:v>
                </c:pt>
                <c:pt idx="17">
                  <c:v>5.3676154508730724E-3</c:v>
                </c:pt>
                <c:pt idx="18">
                  <c:v>5.6325068273451358E-3</c:v>
                </c:pt>
                <c:pt idx="19">
                  <c:v>5.9750320628215838E-3</c:v>
                </c:pt>
                <c:pt idx="20">
                  <c:v>6.337700129147323E-3</c:v>
                </c:pt>
                <c:pt idx="21">
                  <c:v>7.2147040498831277E-3</c:v>
                </c:pt>
                <c:pt idx="22">
                  <c:v>7.7589410127938191E-3</c:v>
                </c:pt>
                <c:pt idx="23">
                  <c:v>8.0002904067493375E-3</c:v>
                </c:pt>
                <c:pt idx="24">
                  <c:v>8.831092288745384E-3</c:v>
                </c:pt>
                <c:pt idx="25">
                  <c:v>8.9378263770279829E-3</c:v>
                </c:pt>
                <c:pt idx="26">
                  <c:v>9.7696391192241758E-3</c:v>
                </c:pt>
                <c:pt idx="27">
                  <c:v>1.0187676090906574E-2</c:v>
                </c:pt>
                <c:pt idx="28">
                  <c:v>1.0331179956739999E-2</c:v>
                </c:pt>
                <c:pt idx="29">
                  <c:v>1.0350548184132865E-2</c:v>
                </c:pt>
                <c:pt idx="30">
                  <c:v>1.0909100075439446E-2</c:v>
                </c:pt>
                <c:pt idx="31">
                  <c:v>1.1483158398057256E-2</c:v>
                </c:pt>
                <c:pt idx="32">
                  <c:v>1.5418617748010108E-2</c:v>
                </c:pt>
                <c:pt idx="33">
                  <c:v>1.7912117543288666E-2</c:v>
                </c:pt>
                <c:pt idx="34">
                  <c:v>2.0119564995739497E-2</c:v>
                </c:pt>
                <c:pt idx="35">
                  <c:v>2.4246638882175622E-2</c:v>
                </c:pt>
              </c:numCache>
            </c:numRef>
          </c:xVal>
          <c:yVal>
            <c:numRef>
              <c:f>Табела!$X$144:$X$179</c:f>
              <c:numCache>
                <c:formatCode>0.00%</c:formatCode>
                <c:ptCount val="36"/>
                <c:pt idx="0">
                  <c:v>2.0133167552600375E-3</c:v>
                </c:pt>
                <c:pt idx="1">
                  <c:v>6.6840228995124328E-3</c:v>
                </c:pt>
                <c:pt idx="2">
                  <c:v>6.8522291454438528E-3</c:v>
                </c:pt>
                <c:pt idx="3">
                  <c:v>1.7678359036675573E-2</c:v>
                </c:pt>
                <c:pt idx="4">
                  <c:v>2.0187680912815222E-2</c:v>
                </c:pt>
                <c:pt idx="5">
                  <c:v>2.7720129953040171E-2</c:v>
                </c:pt>
                <c:pt idx="6">
                  <c:v>2.8129547563177114E-2</c:v>
                </c:pt>
                <c:pt idx="7">
                  <c:v>3.1327015469839598E-2</c:v>
                </c:pt>
                <c:pt idx="8">
                  <c:v>3.2183774586918866E-2</c:v>
                </c:pt>
                <c:pt idx="9">
                  <c:v>3.338986547609437E-2</c:v>
                </c:pt>
                <c:pt idx="10">
                  <c:v>3.4577277047388402E-2</c:v>
                </c:pt>
                <c:pt idx="11">
                  <c:v>3.7268169682710024E-2</c:v>
                </c:pt>
                <c:pt idx="12">
                  <c:v>3.7492588086804647E-2</c:v>
                </c:pt>
                <c:pt idx="13">
                  <c:v>3.7857396998926367E-2</c:v>
                </c:pt>
                <c:pt idx="14">
                  <c:v>3.8088873907111825E-2</c:v>
                </c:pt>
                <c:pt idx="15">
                  <c:v>3.8561889353439668E-2</c:v>
                </c:pt>
                <c:pt idx="16">
                  <c:v>3.8497775818133927E-2</c:v>
                </c:pt>
                <c:pt idx="17">
                  <c:v>3.8413072858944519E-2</c:v>
                </c:pt>
                <c:pt idx="18">
                  <c:v>3.8269165239642113E-2</c:v>
                </c:pt>
                <c:pt idx="19">
                  <c:v>3.8018875280037188E-2</c:v>
                </c:pt>
                <c:pt idx="20">
                  <c:v>3.7676447471761354E-2</c:v>
                </c:pt>
                <c:pt idx="21">
                  <c:v>3.6533485724794874E-2</c:v>
                </c:pt>
                <c:pt idx="22">
                  <c:v>3.5614791718729062E-2</c:v>
                </c:pt>
                <c:pt idx="23">
                  <c:v>3.5160032623352704E-2</c:v>
                </c:pt>
                <c:pt idx="24">
                  <c:v>3.3393411801261971E-2</c:v>
                </c:pt>
                <c:pt idx="25">
                  <c:v>3.3145736941131626E-2</c:v>
                </c:pt>
                <c:pt idx="26">
                  <c:v>3.1077568033403013E-2</c:v>
                </c:pt>
                <c:pt idx="27">
                  <c:v>2.9958623031705635E-2</c:v>
                </c:pt>
                <c:pt idx="28">
                  <c:v>2.9564305909558056E-2</c:v>
                </c:pt>
                <c:pt idx="29">
                  <c:v>2.9510720901526753E-2</c:v>
                </c:pt>
                <c:pt idx="30">
                  <c:v>2.793236547685353E-2</c:v>
                </c:pt>
                <c:pt idx="31">
                  <c:v>2.6257556888433155E-2</c:v>
                </c:pt>
                <c:pt idx="32">
                  <c:v>1.4855067596447493E-2</c:v>
                </c:pt>
                <c:pt idx="33">
                  <c:v>9.0775782263603829E-3</c:v>
                </c:pt>
                <c:pt idx="34">
                  <c:v>5.3901333714870348E-3</c:v>
                </c:pt>
                <c:pt idx="35">
                  <c:v>1.6411482112776009E-3</c:v>
                </c:pt>
              </c:numCache>
            </c:numRef>
          </c:yVal>
          <c:smooth val="1"/>
        </c:ser>
        <c:axId val="147916288"/>
        <c:axId val="147914752"/>
      </c:scatterChart>
      <c:dateAx>
        <c:axId val="147899136"/>
        <c:scaling>
          <c:orientation val="minMax"/>
        </c:scaling>
        <c:axPos val="b"/>
        <c:numFmt formatCode="dd/mm/yyyy" sourceLinked="1"/>
        <c:tickLblPos val="nextTo"/>
        <c:crossAx val="147900672"/>
        <c:crosses val="autoZero"/>
        <c:auto val="1"/>
        <c:lblOffset val="100"/>
      </c:dateAx>
      <c:valAx>
        <c:axId val="147900672"/>
        <c:scaling>
          <c:orientation val="minMax"/>
        </c:scaling>
        <c:axPos val="l"/>
        <c:numFmt formatCode="0.00%" sourceLinked="1"/>
        <c:tickLblPos val="nextTo"/>
        <c:crossAx val="147899136"/>
        <c:crosses val="autoZero"/>
        <c:crossBetween val="between"/>
      </c:valAx>
      <c:valAx>
        <c:axId val="147914752"/>
        <c:scaling>
          <c:orientation val="minMax"/>
        </c:scaling>
        <c:axPos val="r"/>
        <c:numFmt formatCode="0.00%" sourceLinked="1"/>
        <c:tickLblPos val="nextTo"/>
        <c:crossAx val="147916288"/>
        <c:crosses val="max"/>
        <c:crossBetween val="midCat"/>
      </c:valAx>
      <c:valAx>
        <c:axId val="147916288"/>
        <c:scaling>
          <c:orientation val="minMax"/>
          <c:max val="6.0000000000000032E-2"/>
          <c:min val="-0.12000000000000002"/>
        </c:scaling>
        <c:axPos val="t"/>
        <c:numFmt formatCode="0.00%" sourceLinked="1"/>
        <c:tickLblPos val="nextTo"/>
        <c:crossAx val="147914752"/>
        <c:crosses val="max"/>
        <c:crossBetween val="midCat"/>
      </c:valAx>
    </c:plotArea>
    <c:legend>
      <c:legendPos val="b"/>
    </c:legend>
    <c:plotVisOnly val="1"/>
    <c:dispBlanksAs val="gap"/>
  </c:chart>
  <c:spPr>
    <a:effectLst>
      <a:outerShdw blurRad="50800" dist="38100" dir="2700000" algn="tl" rotWithShape="0">
        <a:prstClr val="black">
          <a:alpha val="40000"/>
        </a:prstClr>
      </a:outerShdw>
    </a:effectLst>
  </c:sp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mk-MK"/>
  <c:style val="26"/>
  <c:chart>
    <c:plotArea>
      <c:layout/>
      <c:barChart>
        <c:barDir val="col"/>
        <c:grouping val="clustered"/>
        <c:ser>
          <c:idx val="0"/>
          <c:order val="0"/>
          <c:tx>
            <c:strRef>
              <c:f>Табела!$Y$1</c:f>
              <c:strCache>
                <c:ptCount val="1"/>
                <c:pt idx="0">
                  <c:v>NLB Nov Penziski Fond</c:v>
                </c:pt>
              </c:strCache>
            </c:strRef>
          </c:tx>
          <c:cat>
            <c:numRef>
              <c:f>Табела!$N$3:$N$38</c:f>
              <c:numCache>
                <c:formatCode>dd/mm/yyyy</c:formatCode>
                <c:ptCount val="36"/>
                <c:pt idx="0">
                  <c:v>40755</c:v>
                </c:pt>
                <c:pt idx="1">
                  <c:v>40786</c:v>
                </c:pt>
                <c:pt idx="2">
                  <c:v>40816</c:v>
                </c:pt>
                <c:pt idx="3">
                  <c:v>40847</c:v>
                </c:pt>
                <c:pt idx="4">
                  <c:v>40877</c:v>
                </c:pt>
                <c:pt idx="5">
                  <c:v>40908</c:v>
                </c:pt>
                <c:pt idx="6">
                  <c:v>40939</c:v>
                </c:pt>
                <c:pt idx="7">
                  <c:v>40968</c:v>
                </c:pt>
                <c:pt idx="8">
                  <c:v>40999</c:v>
                </c:pt>
                <c:pt idx="9">
                  <c:v>41029</c:v>
                </c:pt>
                <c:pt idx="10">
                  <c:v>41060</c:v>
                </c:pt>
                <c:pt idx="11">
                  <c:v>41090</c:v>
                </c:pt>
                <c:pt idx="12">
                  <c:v>41121</c:v>
                </c:pt>
                <c:pt idx="13">
                  <c:v>41152</c:v>
                </c:pt>
                <c:pt idx="14">
                  <c:v>41182</c:v>
                </c:pt>
                <c:pt idx="15">
                  <c:v>41213</c:v>
                </c:pt>
                <c:pt idx="16">
                  <c:v>41243</c:v>
                </c:pt>
                <c:pt idx="17">
                  <c:v>41274</c:v>
                </c:pt>
                <c:pt idx="18">
                  <c:v>41305</c:v>
                </c:pt>
                <c:pt idx="19">
                  <c:v>41333</c:v>
                </c:pt>
                <c:pt idx="20">
                  <c:v>41364</c:v>
                </c:pt>
                <c:pt idx="21">
                  <c:v>41394</c:v>
                </c:pt>
                <c:pt idx="22">
                  <c:v>41425</c:v>
                </c:pt>
                <c:pt idx="23">
                  <c:v>41455</c:v>
                </c:pt>
                <c:pt idx="24">
                  <c:v>41486</c:v>
                </c:pt>
                <c:pt idx="25">
                  <c:v>41517</c:v>
                </c:pt>
                <c:pt idx="26">
                  <c:v>41547</c:v>
                </c:pt>
                <c:pt idx="27">
                  <c:v>41578</c:v>
                </c:pt>
                <c:pt idx="28">
                  <c:v>41608</c:v>
                </c:pt>
                <c:pt idx="29">
                  <c:v>41639</c:v>
                </c:pt>
                <c:pt idx="30">
                  <c:v>41670</c:v>
                </c:pt>
                <c:pt idx="31">
                  <c:v>41698</c:v>
                </c:pt>
                <c:pt idx="32">
                  <c:v>41729</c:v>
                </c:pt>
                <c:pt idx="33">
                  <c:v>41759</c:v>
                </c:pt>
                <c:pt idx="34">
                  <c:v>41790</c:v>
                </c:pt>
                <c:pt idx="35">
                  <c:v>41820</c:v>
                </c:pt>
              </c:numCache>
            </c:numRef>
          </c:cat>
          <c:val>
            <c:numRef>
              <c:f>Табела!$Y$3:$Y$38</c:f>
              <c:numCache>
                <c:formatCode>0.00%</c:formatCode>
                <c:ptCount val="36"/>
                <c:pt idx="0">
                  <c:v>4.4779169141565779E-3</c:v>
                </c:pt>
                <c:pt idx="1">
                  <c:v>-1.3133544347390683E-2</c:v>
                </c:pt>
                <c:pt idx="2">
                  <c:v>-1.3122782967276231E-2</c:v>
                </c:pt>
                <c:pt idx="3">
                  <c:v>8.2144270812475554E-3</c:v>
                </c:pt>
                <c:pt idx="4">
                  <c:v>1.1168316156076122E-3</c:v>
                </c:pt>
                <c:pt idx="5">
                  <c:v>1.3242797870770253E-2</c:v>
                </c:pt>
                <c:pt idx="6">
                  <c:v>1.2977898382680406E-2</c:v>
                </c:pt>
                <c:pt idx="7">
                  <c:v>2.3833711853893966E-2</c:v>
                </c:pt>
                <c:pt idx="8">
                  <c:v>2.620584116730031E-3</c:v>
                </c:pt>
                <c:pt idx="9">
                  <c:v>-2.1166008661691589E-4</c:v>
                </c:pt>
                <c:pt idx="10">
                  <c:v>-1.4806369368055756E-3</c:v>
                </c:pt>
                <c:pt idx="11">
                  <c:v>7.4013648665878767E-3</c:v>
                </c:pt>
                <c:pt idx="12">
                  <c:v>9.5907975170886131E-3</c:v>
                </c:pt>
                <c:pt idx="13">
                  <c:v>2.969303040254557E-3</c:v>
                </c:pt>
                <c:pt idx="14">
                  <c:v>3.9769875257569913E-3</c:v>
                </c:pt>
                <c:pt idx="15">
                  <c:v>2.9960110798797472E-3</c:v>
                </c:pt>
                <c:pt idx="16">
                  <c:v>5.0720581527160967E-3</c:v>
                </c:pt>
                <c:pt idx="17">
                  <c:v>6.5127844444347925E-3</c:v>
                </c:pt>
                <c:pt idx="18">
                  <c:v>9.0278604443894683E-3</c:v>
                </c:pt>
                <c:pt idx="19">
                  <c:v>6.2195764207393905E-3</c:v>
                </c:pt>
                <c:pt idx="20">
                  <c:v>8.178556794127316E-3</c:v>
                </c:pt>
                <c:pt idx="21">
                  <c:v>6.6552018367593731E-3</c:v>
                </c:pt>
                <c:pt idx="22">
                  <c:v>8.9611525881438114E-3</c:v>
                </c:pt>
                <c:pt idx="23">
                  <c:v>-6.9718767503539475E-3</c:v>
                </c:pt>
                <c:pt idx="24">
                  <c:v>8.9999523786860412E-3</c:v>
                </c:pt>
                <c:pt idx="25">
                  <c:v>-1.5771132857127098E-3</c:v>
                </c:pt>
                <c:pt idx="26">
                  <c:v>1.034441533175379E-2</c:v>
                </c:pt>
                <c:pt idx="27">
                  <c:v>1.0333191648341499E-2</c:v>
                </c:pt>
                <c:pt idx="28">
                  <c:v>1.0072856888605857E-2</c:v>
                </c:pt>
                <c:pt idx="29">
                  <c:v>1.171826657912938E-2</c:v>
                </c:pt>
                <c:pt idx="30">
                  <c:v>-4.5578259210949275E-3</c:v>
                </c:pt>
                <c:pt idx="31">
                  <c:v>1.011944853041487E-2</c:v>
                </c:pt>
                <c:pt idx="32">
                  <c:v>3.3937738510049819E-3</c:v>
                </c:pt>
                <c:pt idx="33">
                  <c:v>4.2741574548974632E-3</c:v>
                </c:pt>
                <c:pt idx="34">
                  <c:v>9.8126010729590041E-3</c:v>
                </c:pt>
                <c:pt idx="35">
                  <c:v>5.0312948810206561E-3</c:v>
                </c:pt>
              </c:numCache>
            </c:numRef>
          </c:val>
        </c:ser>
        <c:axId val="147933440"/>
        <c:axId val="147943424"/>
      </c:barChart>
      <c:scatterChart>
        <c:scatterStyle val="smoothMarker"/>
        <c:ser>
          <c:idx val="1"/>
          <c:order val="1"/>
          <c:tx>
            <c:strRef>
              <c:f>Табела!$Y$1</c:f>
              <c:strCache>
                <c:ptCount val="1"/>
                <c:pt idx="0">
                  <c:v>NLB Nov Penziski Fond</c:v>
                </c:pt>
              </c:strCache>
            </c:strRef>
          </c:tx>
          <c:marker>
            <c:symbol val="none"/>
          </c:marker>
          <c:xVal>
            <c:numRef>
              <c:f>Табела!$Y$69:$Y$104</c:f>
              <c:numCache>
                <c:formatCode>0.00%</c:formatCode>
                <c:ptCount val="36"/>
                <c:pt idx="0">
                  <c:v>-1.3133544347390683E-2</c:v>
                </c:pt>
                <c:pt idx="1">
                  <c:v>-1.3122782967276231E-2</c:v>
                </c:pt>
                <c:pt idx="2">
                  <c:v>-6.9718767503539475E-3</c:v>
                </c:pt>
                <c:pt idx="3">
                  <c:v>-4.5578259210949275E-3</c:v>
                </c:pt>
                <c:pt idx="4">
                  <c:v>-1.5771132857127098E-3</c:v>
                </c:pt>
                <c:pt idx="5">
                  <c:v>-1.4806369368055756E-3</c:v>
                </c:pt>
                <c:pt idx="6">
                  <c:v>-9.5996980133171786E-4</c:v>
                </c:pt>
                <c:pt idx="7">
                  <c:v>-2.1166008661691589E-4</c:v>
                </c:pt>
                <c:pt idx="8">
                  <c:v>1.1168316156076122E-3</c:v>
                </c:pt>
                <c:pt idx="9">
                  <c:v>2.620584116730031E-3</c:v>
                </c:pt>
                <c:pt idx="10">
                  <c:v>2.969303040254557E-3</c:v>
                </c:pt>
                <c:pt idx="11">
                  <c:v>2.9960110798797472E-3</c:v>
                </c:pt>
                <c:pt idx="12">
                  <c:v>3.3937738510049819E-3</c:v>
                </c:pt>
                <c:pt idx="13">
                  <c:v>3.9769875257569913E-3</c:v>
                </c:pt>
                <c:pt idx="14">
                  <c:v>4.4779169141565779E-3</c:v>
                </c:pt>
                <c:pt idx="15">
                  <c:v>5.0720581527160967E-3</c:v>
                </c:pt>
                <c:pt idx="16">
                  <c:v>6.0774841950112851E-3</c:v>
                </c:pt>
                <c:pt idx="17">
                  <c:v>6.2195764207393905E-3</c:v>
                </c:pt>
                <c:pt idx="18">
                  <c:v>6.5127844444347925E-3</c:v>
                </c:pt>
                <c:pt idx="19">
                  <c:v>6.6552018367593731E-3</c:v>
                </c:pt>
                <c:pt idx="20">
                  <c:v>7.4013648665878767E-3</c:v>
                </c:pt>
                <c:pt idx="21">
                  <c:v>8.178556794127316E-3</c:v>
                </c:pt>
                <c:pt idx="22">
                  <c:v>8.2144270812475554E-3</c:v>
                </c:pt>
                <c:pt idx="23">
                  <c:v>8.9611525881438114E-3</c:v>
                </c:pt>
                <c:pt idx="24">
                  <c:v>8.9999523786860412E-3</c:v>
                </c:pt>
                <c:pt idx="25">
                  <c:v>9.0278604443894683E-3</c:v>
                </c:pt>
                <c:pt idx="26">
                  <c:v>9.5907975170886131E-3</c:v>
                </c:pt>
                <c:pt idx="27">
                  <c:v>1.0072856888605857E-2</c:v>
                </c:pt>
                <c:pt idx="28">
                  <c:v>1.011944853041487E-2</c:v>
                </c:pt>
                <c:pt idx="29">
                  <c:v>1.0333191648341499E-2</c:v>
                </c:pt>
                <c:pt idx="30">
                  <c:v>1.034441533175379E-2</c:v>
                </c:pt>
                <c:pt idx="31">
                  <c:v>1.0628712226771867E-2</c:v>
                </c:pt>
                <c:pt idx="32">
                  <c:v>1.171826657912938E-2</c:v>
                </c:pt>
                <c:pt idx="33">
                  <c:v>1.2977898382680406E-2</c:v>
                </c:pt>
                <c:pt idx="34">
                  <c:v>1.3242797870770253E-2</c:v>
                </c:pt>
                <c:pt idx="35">
                  <c:v>2.3833711853893966E-2</c:v>
                </c:pt>
              </c:numCache>
            </c:numRef>
          </c:xVal>
          <c:yVal>
            <c:numRef>
              <c:f>Табела!$Y$144:$Y$179</c:f>
              <c:numCache>
                <c:formatCode>0.00%</c:formatCode>
                <c:ptCount val="36"/>
                <c:pt idx="0">
                  <c:v>1.3007754944404095E-3</c:v>
                </c:pt>
                <c:pt idx="1">
                  <c:v>1.3059116183865625E-3</c:v>
                </c:pt>
                <c:pt idx="2">
                  <c:v>8.5048615046494167E-3</c:v>
                </c:pt>
                <c:pt idx="3">
                  <c:v>1.4431845751488034E-2</c:v>
                </c:pt>
                <c:pt idx="4">
                  <c:v>2.3610649954475815E-2</c:v>
                </c:pt>
                <c:pt idx="5">
                  <c:v>2.3918795401490552E-2</c:v>
                </c:pt>
                <c:pt idx="6">
                  <c:v>2.5570341138352496E-2</c:v>
                </c:pt>
                <c:pt idx="7">
                  <c:v>2.7879898656571492E-2</c:v>
                </c:pt>
                <c:pt idx="8">
                  <c:v>3.162210417159543E-2</c:v>
                </c:pt>
                <c:pt idx="9">
                  <c:v>3.4948266034061412E-2</c:v>
                </c:pt>
                <c:pt idx="10">
                  <c:v>3.5538165746713112E-2</c:v>
                </c:pt>
                <c:pt idx="11">
                  <c:v>3.5580189217431286E-2</c:v>
                </c:pt>
                <c:pt idx="12">
                  <c:v>3.6150921366426177E-2</c:v>
                </c:pt>
                <c:pt idx="13">
                  <c:v>3.6793416220396877E-2</c:v>
                </c:pt>
                <c:pt idx="14">
                  <c:v>3.7152227992292168E-2</c:v>
                </c:pt>
                <c:pt idx="15">
                  <c:v>3.7338824348818064E-2</c:v>
                </c:pt>
                <c:pt idx="16">
                  <c:v>3.705646142684145E-2</c:v>
                </c:pt>
                <c:pt idx="17">
                  <c:v>3.6956472077506859E-2</c:v>
                </c:pt>
                <c:pt idx="18">
                  <c:v>3.6704158481711477E-2</c:v>
                </c:pt>
                <c:pt idx="19">
                  <c:v>3.6559557060751507E-2</c:v>
                </c:pt>
                <c:pt idx="20">
                  <c:v>3.5574758183873095E-2</c:v>
                </c:pt>
                <c:pt idx="21">
                  <c:v>3.4170584301881808E-2</c:v>
                </c:pt>
                <c:pt idx="22">
                  <c:v>3.4097194242383402E-2</c:v>
                </c:pt>
                <c:pt idx="23">
                  <c:v>3.241487658724912E-2</c:v>
                </c:pt>
                <c:pt idx="24">
                  <c:v>3.231992453587848E-2</c:v>
                </c:pt>
                <c:pt idx="25">
                  <c:v>3.2251199166352086E-2</c:v>
                </c:pt>
                <c:pt idx="26">
                  <c:v>3.0793210594246244E-2</c:v>
                </c:pt>
                <c:pt idx="27">
                  <c:v>2.9448599520082389E-2</c:v>
                </c:pt>
                <c:pt idx="28">
                  <c:v>2.9314579395597284E-2</c:v>
                </c:pt>
                <c:pt idx="29">
                  <c:v>2.8691569221617228E-2</c:v>
                </c:pt>
                <c:pt idx="30">
                  <c:v>2.8658500219748907E-2</c:v>
                </c:pt>
                <c:pt idx="31">
                  <c:v>2.7810096653732654E-2</c:v>
                </c:pt>
                <c:pt idx="32">
                  <c:v>2.4416866014776335E-2</c:v>
                </c:pt>
                <c:pt idx="33">
                  <c:v>2.0394612323978725E-2</c:v>
                </c:pt>
                <c:pt idx="34">
                  <c:v>1.9557936306311998E-2</c:v>
                </c:pt>
                <c:pt idx="35">
                  <c:v>1.1616490678898062E-3</c:v>
                </c:pt>
              </c:numCache>
            </c:numRef>
          </c:yVal>
          <c:smooth val="1"/>
        </c:ser>
        <c:axId val="147946496"/>
        <c:axId val="147944960"/>
      </c:scatterChart>
      <c:dateAx>
        <c:axId val="147933440"/>
        <c:scaling>
          <c:orientation val="minMax"/>
        </c:scaling>
        <c:axPos val="b"/>
        <c:numFmt formatCode="dd/mm/yyyy" sourceLinked="1"/>
        <c:tickLblPos val="nextTo"/>
        <c:crossAx val="147943424"/>
        <c:crosses val="autoZero"/>
        <c:auto val="1"/>
        <c:lblOffset val="100"/>
      </c:dateAx>
      <c:valAx>
        <c:axId val="147943424"/>
        <c:scaling>
          <c:orientation val="minMax"/>
        </c:scaling>
        <c:axPos val="l"/>
        <c:numFmt formatCode="0.00%" sourceLinked="1"/>
        <c:tickLblPos val="nextTo"/>
        <c:crossAx val="147933440"/>
        <c:crosses val="autoZero"/>
        <c:crossBetween val="between"/>
      </c:valAx>
      <c:valAx>
        <c:axId val="147944960"/>
        <c:scaling>
          <c:orientation val="minMax"/>
        </c:scaling>
        <c:axPos val="r"/>
        <c:numFmt formatCode="0.00%" sourceLinked="1"/>
        <c:tickLblPos val="nextTo"/>
        <c:crossAx val="147946496"/>
        <c:crosses val="max"/>
        <c:crossBetween val="midCat"/>
      </c:valAx>
      <c:valAx>
        <c:axId val="147946496"/>
        <c:scaling>
          <c:orientation val="minMax"/>
          <c:max val="6.0000000000000032E-2"/>
          <c:min val="-0.12000000000000002"/>
        </c:scaling>
        <c:axPos val="t"/>
        <c:numFmt formatCode="0.00%" sourceLinked="1"/>
        <c:tickLblPos val="nextTo"/>
        <c:crossAx val="147944960"/>
        <c:crosses val="max"/>
        <c:crossBetween val="midCat"/>
      </c:valAx>
    </c:plotArea>
    <c:legend>
      <c:legendPos val="b"/>
    </c:legend>
    <c:plotVisOnly val="1"/>
    <c:dispBlanksAs val="gap"/>
  </c:chart>
  <c:spPr>
    <a:effectLst>
      <a:outerShdw blurRad="50800" dist="38100" dir="2700000" algn="tl" rotWithShape="0">
        <a:prstClr val="black">
          <a:alpha val="40000"/>
        </a:prstClr>
      </a:outerShdw>
    </a:effectLst>
  </c:spPr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mk-MK"/>
  <c:style val="26"/>
  <c:chart>
    <c:plotArea>
      <c:layout/>
      <c:areaChart>
        <c:grouping val="standard"/>
        <c:ser>
          <c:idx val="0"/>
          <c:order val="0"/>
          <c:spPr>
            <a:solidFill>
              <a:schemeClr val="bg1">
                <a:lumMod val="75000"/>
              </a:schemeClr>
            </a:solidFill>
          </c:spPr>
          <c:cat>
            <c:numRef>
              <c:f>'Calmar Ratio -  lirika Global'!$A$6:$A$42</c:f>
              <c:numCache>
                <c:formatCode>dd/mm/yyyy</c:formatCode>
                <c:ptCount val="37"/>
                <c:pt idx="0">
                  <c:v>40724</c:v>
                </c:pt>
                <c:pt idx="1">
                  <c:v>40755</c:v>
                </c:pt>
                <c:pt idx="2">
                  <c:v>40786</c:v>
                </c:pt>
                <c:pt idx="3">
                  <c:v>40816</c:v>
                </c:pt>
                <c:pt idx="4">
                  <c:v>40847</c:v>
                </c:pt>
                <c:pt idx="5">
                  <c:v>40877</c:v>
                </c:pt>
                <c:pt idx="6">
                  <c:v>40908</c:v>
                </c:pt>
                <c:pt idx="7">
                  <c:v>40939</c:v>
                </c:pt>
                <c:pt idx="8">
                  <c:v>40968</c:v>
                </c:pt>
                <c:pt idx="9">
                  <c:v>40999</c:v>
                </c:pt>
                <c:pt idx="10">
                  <c:v>41029</c:v>
                </c:pt>
                <c:pt idx="11">
                  <c:v>41060</c:v>
                </c:pt>
                <c:pt idx="12">
                  <c:v>41090</c:v>
                </c:pt>
                <c:pt idx="13">
                  <c:v>41121</c:v>
                </c:pt>
                <c:pt idx="14">
                  <c:v>41152</c:v>
                </c:pt>
                <c:pt idx="15">
                  <c:v>41182</c:v>
                </c:pt>
                <c:pt idx="16">
                  <c:v>41213</c:v>
                </c:pt>
                <c:pt idx="17">
                  <c:v>41243</c:v>
                </c:pt>
                <c:pt idx="18">
                  <c:v>41274</c:v>
                </c:pt>
                <c:pt idx="19">
                  <c:v>41305</c:v>
                </c:pt>
                <c:pt idx="20">
                  <c:v>41333</c:v>
                </c:pt>
                <c:pt idx="21">
                  <c:v>41364</c:v>
                </c:pt>
                <c:pt idx="22">
                  <c:v>41394</c:v>
                </c:pt>
                <c:pt idx="23">
                  <c:v>41425</c:v>
                </c:pt>
                <c:pt idx="24">
                  <c:v>41455</c:v>
                </c:pt>
                <c:pt idx="25">
                  <c:v>41486</c:v>
                </c:pt>
                <c:pt idx="26">
                  <c:v>41517</c:v>
                </c:pt>
                <c:pt idx="27">
                  <c:v>41547</c:v>
                </c:pt>
                <c:pt idx="28">
                  <c:v>41578</c:v>
                </c:pt>
                <c:pt idx="29">
                  <c:v>41608</c:v>
                </c:pt>
                <c:pt idx="30">
                  <c:v>41639</c:v>
                </c:pt>
                <c:pt idx="31">
                  <c:v>41670</c:v>
                </c:pt>
                <c:pt idx="32">
                  <c:v>41698</c:v>
                </c:pt>
                <c:pt idx="33">
                  <c:v>41729</c:v>
                </c:pt>
                <c:pt idx="34">
                  <c:v>41759</c:v>
                </c:pt>
                <c:pt idx="35">
                  <c:v>41790</c:v>
                </c:pt>
                <c:pt idx="36">
                  <c:v>41820</c:v>
                </c:pt>
              </c:numCache>
            </c:numRef>
          </c:cat>
          <c:val>
            <c:numRef>
              <c:f>'Calmar Ratio -  lirika Global'!$E$7:$E$42</c:f>
              <c:numCache>
                <c:formatCode>0.00%</c:formatCode>
                <c:ptCount val="36"/>
                <c:pt idx="0">
                  <c:v>0</c:v>
                </c:pt>
                <c:pt idx="1">
                  <c:v>-0.10417521036976285</c:v>
                </c:pt>
                <c:pt idx="2">
                  <c:v>-0.17017153160261705</c:v>
                </c:pt>
                <c:pt idx="3">
                  <c:v>-0.12259154091200891</c:v>
                </c:pt>
                <c:pt idx="4">
                  <c:v>-0.10469951255470131</c:v>
                </c:pt>
                <c:pt idx="5">
                  <c:v>-0.1195460892767226</c:v>
                </c:pt>
                <c:pt idx="6">
                  <c:v>-9.3422689652905053E-2</c:v>
                </c:pt>
                <c:pt idx="7">
                  <c:v>-7.8576112930883762E-2</c:v>
                </c:pt>
                <c:pt idx="8">
                  <c:v>-0.14658658513162065</c:v>
                </c:pt>
                <c:pt idx="9">
                  <c:v>-0.14987428860153207</c:v>
                </c:pt>
                <c:pt idx="10">
                  <c:v>-0.18796838959632198</c:v>
                </c:pt>
                <c:pt idx="11">
                  <c:v>-0.17498888237116095</c:v>
                </c:pt>
                <c:pt idx="12">
                  <c:v>-0.14806086058233886</c:v>
                </c:pt>
                <c:pt idx="13">
                  <c:v>-0.17108170635270831</c:v>
                </c:pt>
                <c:pt idx="14">
                  <c:v>-0.17565853565687448</c:v>
                </c:pt>
                <c:pt idx="15">
                  <c:v>-0.18044127902047202</c:v>
                </c:pt>
                <c:pt idx="16">
                  <c:v>-0.18474297945531401</c:v>
                </c:pt>
                <c:pt idx="17">
                  <c:v>-0.19448323357748865</c:v>
                </c:pt>
                <c:pt idx="18">
                  <c:v>-0.19880050734455654</c:v>
                </c:pt>
                <c:pt idx="19">
                  <c:v>-0.18125974414745524</c:v>
                </c:pt>
                <c:pt idx="20">
                  <c:v>-0.17716741851253914</c:v>
                </c:pt>
                <c:pt idx="21">
                  <c:v>-0.18961743244201959</c:v>
                </c:pt>
                <c:pt idx="22">
                  <c:v>-0.17372744246086341</c:v>
                </c:pt>
                <c:pt idx="23">
                  <c:v>-0.21155160569707099</c:v>
                </c:pt>
                <c:pt idx="24">
                  <c:v>-0.18714473335859674</c:v>
                </c:pt>
                <c:pt idx="25">
                  <c:v>-0.21819103633604478</c:v>
                </c:pt>
                <c:pt idx="26">
                  <c:v>-0.22276440489971644</c:v>
                </c:pt>
                <c:pt idx="27">
                  <c:v>-0.21829831929137872</c:v>
                </c:pt>
                <c:pt idx="28">
                  <c:v>-0.19824505849516624</c:v>
                </c:pt>
                <c:pt idx="29">
                  <c:v>-0.1940541017561527</c:v>
                </c:pt>
                <c:pt idx="30">
                  <c:v>-0.21394124700862246</c:v>
                </c:pt>
                <c:pt idx="31">
                  <c:v>-0.18080984788315152</c:v>
                </c:pt>
                <c:pt idx="32">
                  <c:v>-0.1820159159455349</c:v>
                </c:pt>
                <c:pt idx="33">
                  <c:v>-0.17755502144793919</c:v>
                </c:pt>
                <c:pt idx="34">
                  <c:v>-0.15713665252954173</c:v>
                </c:pt>
                <c:pt idx="35">
                  <c:v>-0.15696361550480958</c:v>
                </c:pt>
              </c:numCache>
            </c:numRef>
          </c:val>
        </c:ser>
        <c:axId val="149718144"/>
        <c:axId val="149719680"/>
      </c:areaChart>
      <c:lineChart>
        <c:grouping val="standard"/>
        <c:ser>
          <c:idx val="1"/>
          <c:order val="1"/>
          <c:spPr>
            <a:ln>
              <a:solidFill>
                <a:srgbClr val="7030A0"/>
              </a:solidFill>
            </a:ln>
          </c:spPr>
          <c:marker>
            <c:symbol val="none"/>
          </c:marker>
          <c:val>
            <c:numRef>
              <c:f>'Calmar Ratio -  lirika Global'!$C$7:$C$42</c:f>
              <c:numCache>
                <c:formatCode>0.00%</c:formatCode>
                <c:ptCount val="36"/>
                <c:pt idx="0">
                  <c:v>9.3128234532516684E-3</c:v>
                </c:pt>
                <c:pt idx="1">
                  <c:v>-0.11001043241675205</c:v>
                </c:pt>
                <c:pt idx="2">
                  <c:v>-7.6525831714275017E-2</c:v>
                </c:pt>
                <c:pt idx="3">
                  <c:v>5.5753614919542407E-2</c:v>
                </c:pt>
                <c:pt idx="4">
                  <c:v>2.0186772318431346E-2</c:v>
                </c:pt>
                <c:pt idx="5">
                  <c:v>-1.6721819959777375E-2</c:v>
                </c:pt>
                <c:pt idx="6">
                  <c:v>2.9238728871553522E-2</c:v>
                </c:pt>
                <c:pt idx="7">
                  <c:v>1.6243865919763376E-2</c:v>
                </c:pt>
                <c:pt idx="8">
                  <c:v>-7.6676086969460766E-2</c:v>
                </c:pt>
                <c:pt idx="9">
                  <c:v>-3.8598556393970207E-3</c:v>
                </c:pt>
                <c:pt idx="10">
                  <c:v>-4.5844965839235051E-2</c:v>
                </c:pt>
                <c:pt idx="11">
                  <c:v>1.585759368509565E-2</c:v>
                </c:pt>
                <c:pt idx="12">
                  <c:v>3.2118229511880515E-2</c:v>
                </c:pt>
                <c:pt idx="13">
                  <c:v>-2.7393501527537886E-2</c:v>
                </c:pt>
                <c:pt idx="14">
                  <c:v>-5.5367475971643647E-3</c:v>
                </c:pt>
                <c:pt idx="15">
                  <c:v>-5.8187922854921704E-3</c:v>
                </c:pt>
                <c:pt idx="16">
                  <c:v>-5.2626241032753748E-3</c:v>
                </c:pt>
                <c:pt idx="17">
                  <c:v>-1.2019408830109074E-2</c:v>
                </c:pt>
                <c:pt idx="18">
                  <c:v>-5.3740467653143756E-3</c:v>
                </c:pt>
                <c:pt idx="19">
                  <c:v>2.1656915069227688E-2</c:v>
                </c:pt>
                <c:pt idx="20">
                  <c:v>4.9858696725293581E-3</c:v>
                </c:pt>
                <c:pt idx="21">
                  <c:v>-1.5246313509945318E-2</c:v>
                </c:pt>
                <c:pt idx="22">
                  <c:v>1.9418250107170611E-2</c:v>
                </c:pt>
                <c:pt idx="23">
                  <c:v>-4.6857735573722484E-2</c:v>
                </c:pt>
                <c:pt idx="24">
                  <c:v>3.0486113562505576E-2</c:v>
                </c:pt>
                <c:pt idx="25">
                  <c:v>-3.8942651177043507E-2</c:v>
                </c:pt>
                <c:pt idx="26">
                  <c:v>-5.8669031056367638E-3</c:v>
                </c:pt>
                <c:pt idx="27">
                  <c:v>5.7296696868706764E-3</c:v>
                </c:pt>
                <c:pt idx="28">
                  <c:v>2.5329816660309337E-2</c:v>
                </c:pt>
                <c:pt idx="29">
                  <c:v>5.2136145339101896E-3</c:v>
                </c:pt>
                <c:pt idx="30">
                  <c:v>-2.4985077498278052E-2</c:v>
                </c:pt>
                <c:pt idx="31">
                  <c:v>4.128469388273822E-2</c:v>
                </c:pt>
                <c:pt idx="32">
                  <c:v>-1.4733536039250733E-3</c:v>
                </c:pt>
                <c:pt idx="33">
                  <c:v>5.4387057571741171E-3</c:v>
                </c:pt>
                <c:pt idx="34">
                  <c:v>2.4523257192533236E-2</c:v>
                </c:pt>
                <c:pt idx="35">
                  <c:v>2.0527558319027918E-4</c:v>
                </c:pt>
              </c:numCache>
            </c:numRef>
          </c:val>
        </c:ser>
        <c:marker val="1"/>
        <c:axId val="149718144"/>
        <c:axId val="149719680"/>
      </c:lineChart>
      <c:dateAx>
        <c:axId val="149718144"/>
        <c:scaling>
          <c:orientation val="minMax"/>
        </c:scaling>
        <c:axPos val="b"/>
        <c:numFmt formatCode="dd/mm/yyyy" sourceLinked="1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mk-MK"/>
          </a:p>
        </c:txPr>
        <c:crossAx val="149719680"/>
        <c:crosses val="autoZero"/>
        <c:auto val="1"/>
        <c:lblOffset val="100"/>
      </c:dateAx>
      <c:valAx>
        <c:axId val="149719680"/>
        <c:scaling>
          <c:orientation val="minMax"/>
        </c:scaling>
        <c:axPos val="l"/>
        <c:majorGridlines/>
        <c:numFmt formatCode="0.00%" sourceLinked="1"/>
        <c:tickLblPos val="nextTo"/>
        <c:crossAx val="149718144"/>
        <c:crosses val="autoZero"/>
        <c:crossBetween val="between"/>
      </c:valAx>
    </c:plotArea>
    <c:plotVisOnly val="1"/>
    <c:dispBlanksAs val="gap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mk-MK"/>
  <c:style val="26"/>
  <c:chart>
    <c:plotArea>
      <c:layout/>
      <c:areaChart>
        <c:grouping val="standard"/>
        <c:ser>
          <c:idx val="0"/>
          <c:order val="0"/>
          <c:spPr>
            <a:solidFill>
              <a:schemeClr val="bg1">
                <a:lumMod val="75000"/>
              </a:schemeClr>
            </a:solidFill>
          </c:spPr>
          <c:cat>
            <c:numRef>
              <c:f>'Ilirika Southeast Europe'!$A$6:$A$42</c:f>
              <c:numCache>
                <c:formatCode>dd/mm/yyyy</c:formatCode>
                <c:ptCount val="37"/>
                <c:pt idx="0">
                  <c:v>40724</c:v>
                </c:pt>
                <c:pt idx="1">
                  <c:v>40755</c:v>
                </c:pt>
                <c:pt idx="2">
                  <c:v>40786</c:v>
                </c:pt>
                <c:pt idx="3">
                  <c:v>40816</c:v>
                </c:pt>
                <c:pt idx="4">
                  <c:v>40847</c:v>
                </c:pt>
                <c:pt idx="5">
                  <c:v>40877</c:v>
                </c:pt>
                <c:pt idx="6">
                  <c:v>40908</c:v>
                </c:pt>
                <c:pt idx="7">
                  <c:v>40939</c:v>
                </c:pt>
                <c:pt idx="8">
                  <c:v>40968</c:v>
                </c:pt>
                <c:pt idx="9">
                  <c:v>40999</c:v>
                </c:pt>
                <c:pt idx="10">
                  <c:v>41029</c:v>
                </c:pt>
                <c:pt idx="11">
                  <c:v>41060</c:v>
                </c:pt>
                <c:pt idx="12">
                  <c:v>41090</c:v>
                </c:pt>
                <c:pt idx="13">
                  <c:v>41121</c:v>
                </c:pt>
                <c:pt idx="14">
                  <c:v>41152</c:v>
                </c:pt>
                <c:pt idx="15">
                  <c:v>41182</c:v>
                </c:pt>
                <c:pt idx="16">
                  <c:v>41213</c:v>
                </c:pt>
                <c:pt idx="17">
                  <c:v>41243</c:v>
                </c:pt>
                <c:pt idx="18">
                  <c:v>41274</c:v>
                </c:pt>
                <c:pt idx="19">
                  <c:v>41305</c:v>
                </c:pt>
                <c:pt idx="20">
                  <c:v>41333</c:v>
                </c:pt>
                <c:pt idx="21">
                  <c:v>41364</c:v>
                </c:pt>
                <c:pt idx="22">
                  <c:v>41394</c:v>
                </c:pt>
                <c:pt idx="23">
                  <c:v>41425</c:v>
                </c:pt>
                <c:pt idx="24">
                  <c:v>41455</c:v>
                </c:pt>
                <c:pt idx="25">
                  <c:v>41486</c:v>
                </c:pt>
                <c:pt idx="26">
                  <c:v>41517</c:v>
                </c:pt>
                <c:pt idx="27">
                  <c:v>41547</c:v>
                </c:pt>
                <c:pt idx="28">
                  <c:v>41578</c:v>
                </c:pt>
                <c:pt idx="29">
                  <c:v>41608</c:v>
                </c:pt>
                <c:pt idx="30">
                  <c:v>41639</c:v>
                </c:pt>
                <c:pt idx="31">
                  <c:v>41670</c:v>
                </c:pt>
                <c:pt idx="32">
                  <c:v>41698</c:v>
                </c:pt>
                <c:pt idx="33">
                  <c:v>41729</c:v>
                </c:pt>
                <c:pt idx="34">
                  <c:v>41759</c:v>
                </c:pt>
                <c:pt idx="35">
                  <c:v>41790</c:v>
                </c:pt>
                <c:pt idx="36">
                  <c:v>41820</c:v>
                </c:pt>
              </c:numCache>
            </c:numRef>
          </c:cat>
          <c:val>
            <c:numRef>
              <c:f>'Ilirika Southeast Europe'!$E$7:$E$42</c:f>
              <c:numCache>
                <c:formatCode>0.00%</c:formatCode>
                <c:ptCount val="36"/>
                <c:pt idx="0">
                  <c:v>0</c:v>
                </c:pt>
                <c:pt idx="1">
                  <c:v>-0.10816702344782386</c:v>
                </c:pt>
                <c:pt idx="2">
                  <c:v>-0.18185865767174467</c:v>
                </c:pt>
                <c:pt idx="3">
                  <c:v>-0.17770729222691989</c:v>
                </c:pt>
                <c:pt idx="4">
                  <c:v>-0.18124601515221672</c:v>
                </c:pt>
                <c:pt idx="5">
                  <c:v>-0.21379799181481093</c:v>
                </c:pt>
                <c:pt idx="6">
                  <c:v>-0.20113730672375166</c:v>
                </c:pt>
                <c:pt idx="7">
                  <c:v>-0.17838226756093475</c:v>
                </c:pt>
                <c:pt idx="8">
                  <c:v>-0.20734565504664274</c:v>
                </c:pt>
                <c:pt idx="9">
                  <c:v>-0.21571428062589271</c:v>
                </c:pt>
                <c:pt idx="10">
                  <c:v>-0.25135084113680806</c:v>
                </c:pt>
                <c:pt idx="11">
                  <c:v>-0.23653344066450338</c:v>
                </c:pt>
                <c:pt idx="12">
                  <c:v>-0.20965018824509968</c:v>
                </c:pt>
                <c:pt idx="13">
                  <c:v>-0.21698943191653811</c:v>
                </c:pt>
                <c:pt idx="14">
                  <c:v>-0.22387631744855754</c:v>
                </c:pt>
                <c:pt idx="15">
                  <c:v>-0.23837493009820088</c:v>
                </c:pt>
                <c:pt idx="16">
                  <c:v>-0.22147027080936491</c:v>
                </c:pt>
                <c:pt idx="17">
                  <c:v>-0.207114133164263</c:v>
                </c:pt>
                <c:pt idx="18">
                  <c:v>-0.20532607185726853</c:v>
                </c:pt>
                <c:pt idx="19">
                  <c:v>-0.21579798469106079</c:v>
                </c:pt>
                <c:pt idx="20">
                  <c:v>-0.22285049741585963</c:v>
                </c:pt>
                <c:pt idx="21">
                  <c:v>-0.23043372953257507</c:v>
                </c:pt>
                <c:pt idx="22">
                  <c:v>-0.23925827512635747</c:v>
                </c:pt>
                <c:pt idx="23">
                  <c:v>-0.3068911597821557</c:v>
                </c:pt>
                <c:pt idx="24">
                  <c:v>-0.31883590797539452</c:v>
                </c:pt>
                <c:pt idx="25">
                  <c:v>-0.36322577657782157</c:v>
                </c:pt>
                <c:pt idx="26">
                  <c:v>-0.35352500970610962</c:v>
                </c:pt>
                <c:pt idx="27">
                  <c:v>-0.33868445704556699</c:v>
                </c:pt>
                <c:pt idx="28">
                  <c:v>-0.35743951045588435</c:v>
                </c:pt>
                <c:pt idx="29">
                  <c:v>-0.37071818087914199</c:v>
                </c:pt>
                <c:pt idx="30">
                  <c:v>-0.37284283938436541</c:v>
                </c:pt>
                <c:pt idx="31">
                  <c:v>-0.36571018446951215</c:v>
                </c:pt>
                <c:pt idx="32">
                  <c:v>-0.36863982675039447</c:v>
                </c:pt>
                <c:pt idx="33">
                  <c:v>-0.34336832281986529</c:v>
                </c:pt>
                <c:pt idx="34">
                  <c:v>-0.29706394634391331</c:v>
                </c:pt>
                <c:pt idx="35">
                  <c:v>-0.29991344643474105</c:v>
                </c:pt>
              </c:numCache>
            </c:numRef>
          </c:val>
        </c:ser>
        <c:axId val="149629952"/>
        <c:axId val="149635840"/>
      </c:areaChart>
      <c:lineChart>
        <c:grouping val="standard"/>
        <c:ser>
          <c:idx val="1"/>
          <c:order val="1"/>
          <c:spPr>
            <a:ln>
              <a:solidFill>
                <a:srgbClr val="7030A0"/>
              </a:solidFill>
            </a:ln>
          </c:spPr>
          <c:marker>
            <c:symbol val="none"/>
          </c:marker>
          <c:val>
            <c:numRef>
              <c:f>'Ilirika Southeast Europe'!$C$7:$C$42</c:f>
              <c:numCache>
                <c:formatCode>0.00%</c:formatCode>
                <c:ptCount val="36"/>
                <c:pt idx="0">
                  <c:v>4.1860792991536231E-4</c:v>
                </c:pt>
                <c:pt idx="1">
                  <c:v>-0.1144764099525916</c:v>
                </c:pt>
                <c:pt idx="2">
                  <c:v>-8.6243757220952344E-2</c:v>
                </c:pt>
                <c:pt idx="3">
                  <c:v>5.0613120431757218E-3</c:v>
                </c:pt>
                <c:pt idx="4">
                  <c:v>-4.3127699244918964E-3</c:v>
                </c:pt>
                <c:pt idx="5">
                  <c:v>-4.0569886649737832E-2</c:v>
                </c:pt>
                <c:pt idx="6">
                  <c:v>1.5975315506180879E-2</c:v>
                </c:pt>
                <c:pt idx="7">
                  <c:v>2.8086158410606677E-2</c:v>
                </c:pt>
                <c:pt idx="8">
                  <c:v>-3.5887997366644456E-2</c:v>
                </c:pt>
                <c:pt idx="9">
                  <c:v>-1.0613851891486455E-2</c:v>
                </c:pt>
                <c:pt idx="10">
                  <c:v>-4.6502930891211665E-2</c:v>
                </c:pt>
                <c:pt idx="11">
                  <c:v>1.9598863486838126E-2</c:v>
                </c:pt>
                <c:pt idx="12">
                  <c:v>3.4606322612140229E-2</c:v>
                </c:pt>
                <c:pt idx="13">
                  <c:v>-9.3294543304972971E-3</c:v>
                </c:pt>
                <c:pt idx="14">
                  <c:v>-8.8343005994027547E-3</c:v>
                </c:pt>
                <c:pt idx="15">
                  <c:v>-1.8857491865596241E-2</c:v>
                </c:pt>
                <c:pt idx="16">
                  <c:v>2.1952777981468233E-2</c:v>
                </c:pt>
                <c:pt idx="17">
                  <c:v>1.827210714046857E-2</c:v>
                </c:pt>
                <c:pt idx="18">
                  <c:v>2.252591768483172E-3</c:v>
                </c:pt>
                <c:pt idx="19">
                  <c:v>-1.3265217492425084E-2</c:v>
                </c:pt>
                <c:pt idx="20">
                  <c:v>-9.0339178690482091E-3</c:v>
                </c:pt>
                <c:pt idx="21">
                  <c:v>-9.8056708415796244E-3</c:v>
                </c:pt>
                <c:pt idx="22">
                  <c:v>-1.1533159907605083E-2</c:v>
                </c:pt>
                <c:pt idx="23">
                  <c:v>-9.3106867679014091E-2</c:v>
                </c:pt>
                <c:pt idx="24">
                  <c:v>-1.7383808873588962E-2</c:v>
                </c:pt>
                <c:pt idx="25">
                  <c:v>-6.7388079159037703E-2</c:v>
                </c:pt>
                <c:pt idx="26">
                  <c:v>1.5119357273484939E-2</c:v>
                </c:pt>
                <c:pt idx="27">
                  <c:v>2.2696585350256909E-2</c:v>
                </c:pt>
                <c:pt idx="28">
                  <c:v>-2.8770138552144608E-2</c:v>
                </c:pt>
                <c:pt idx="29">
                  <c:v>-2.0881760011669973E-2</c:v>
                </c:pt>
                <c:pt idx="30">
                  <c:v>-3.382035362913064E-3</c:v>
                </c:pt>
                <c:pt idx="31">
                  <c:v>1.1308808162896372E-2</c:v>
                </c:pt>
                <c:pt idx="32">
                  <c:v>-4.6294750352817993E-3</c:v>
                </c:pt>
                <c:pt idx="33">
                  <c:v>3.924675092106493E-2</c:v>
                </c:pt>
                <c:pt idx="34">
                  <c:v>6.8142677428702628E-2</c:v>
                </c:pt>
                <c:pt idx="35">
                  <c:v>-4.0619502409866672E-3</c:v>
                </c:pt>
              </c:numCache>
            </c:numRef>
          </c:val>
        </c:ser>
        <c:marker val="1"/>
        <c:axId val="149629952"/>
        <c:axId val="149635840"/>
      </c:lineChart>
      <c:dateAx>
        <c:axId val="149629952"/>
        <c:scaling>
          <c:orientation val="minMax"/>
        </c:scaling>
        <c:axPos val="b"/>
        <c:numFmt formatCode="dd/mm/yyyy" sourceLinked="1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mk-MK"/>
          </a:p>
        </c:txPr>
        <c:crossAx val="149635840"/>
        <c:crosses val="autoZero"/>
        <c:auto val="1"/>
        <c:lblOffset val="100"/>
      </c:dateAx>
      <c:valAx>
        <c:axId val="149635840"/>
        <c:scaling>
          <c:orientation val="minMax"/>
        </c:scaling>
        <c:axPos val="l"/>
        <c:numFmt formatCode="0.00%" sourceLinked="1"/>
        <c:tickLblPos val="nextTo"/>
        <c:crossAx val="149629952"/>
        <c:crosses val="autoZero"/>
        <c:crossBetween val="between"/>
      </c:valAx>
    </c:plotArea>
    <c:plotVisOnly val="1"/>
    <c:dispBlanksAs val="gap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mk-MK"/>
  <c:style val="26"/>
  <c:chart>
    <c:plotArea>
      <c:layout/>
      <c:areaChart>
        <c:grouping val="standard"/>
        <c:ser>
          <c:idx val="0"/>
          <c:order val="0"/>
          <c:spPr>
            <a:solidFill>
              <a:schemeClr val="bg1">
                <a:lumMod val="75000"/>
              </a:schemeClr>
            </a:solidFill>
          </c:spPr>
          <c:cat>
            <c:numRef>
              <c:f>'Innovo Status Akcii'!$A$6:$A$42</c:f>
              <c:numCache>
                <c:formatCode>dd/mm/yyyy</c:formatCode>
                <c:ptCount val="37"/>
                <c:pt idx="0">
                  <c:v>40724</c:v>
                </c:pt>
                <c:pt idx="1">
                  <c:v>40755</c:v>
                </c:pt>
                <c:pt idx="2">
                  <c:v>40786</c:v>
                </c:pt>
                <c:pt idx="3">
                  <c:v>40816</c:v>
                </c:pt>
                <c:pt idx="4">
                  <c:v>40847</c:v>
                </c:pt>
                <c:pt idx="5">
                  <c:v>40877</c:v>
                </c:pt>
                <c:pt idx="6">
                  <c:v>40908</c:v>
                </c:pt>
                <c:pt idx="7">
                  <c:v>40939</c:v>
                </c:pt>
                <c:pt idx="8">
                  <c:v>40968</c:v>
                </c:pt>
                <c:pt idx="9">
                  <c:v>40999</c:v>
                </c:pt>
                <c:pt idx="10">
                  <c:v>41029</c:v>
                </c:pt>
                <c:pt idx="11">
                  <c:v>41060</c:v>
                </c:pt>
                <c:pt idx="12">
                  <c:v>41090</c:v>
                </c:pt>
                <c:pt idx="13">
                  <c:v>41121</c:v>
                </c:pt>
                <c:pt idx="14">
                  <c:v>41152</c:v>
                </c:pt>
                <c:pt idx="15">
                  <c:v>41182</c:v>
                </c:pt>
                <c:pt idx="16">
                  <c:v>41213</c:v>
                </c:pt>
                <c:pt idx="17">
                  <c:v>41243</c:v>
                </c:pt>
                <c:pt idx="18">
                  <c:v>41274</c:v>
                </c:pt>
                <c:pt idx="19">
                  <c:v>41305</c:v>
                </c:pt>
                <c:pt idx="20">
                  <c:v>41333</c:v>
                </c:pt>
                <c:pt idx="21">
                  <c:v>41364</c:v>
                </c:pt>
                <c:pt idx="22">
                  <c:v>41394</c:v>
                </c:pt>
                <c:pt idx="23">
                  <c:v>41425</c:v>
                </c:pt>
                <c:pt idx="24">
                  <c:v>41455</c:v>
                </c:pt>
                <c:pt idx="25">
                  <c:v>41486</c:v>
                </c:pt>
                <c:pt idx="26">
                  <c:v>41517</c:v>
                </c:pt>
                <c:pt idx="27">
                  <c:v>41547</c:v>
                </c:pt>
                <c:pt idx="28">
                  <c:v>41578</c:v>
                </c:pt>
                <c:pt idx="29">
                  <c:v>41608</c:v>
                </c:pt>
                <c:pt idx="30">
                  <c:v>41639</c:v>
                </c:pt>
                <c:pt idx="31">
                  <c:v>41670</c:v>
                </c:pt>
                <c:pt idx="32">
                  <c:v>41698</c:v>
                </c:pt>
                <c:pt idx="33">
                  <c:v>41729</c:v>
                </c:pt>
                <c:pt idx="34">
                  <c:v>41759</c:v>
                </c:pt>
                <c:pt idx="35">
                  <c:v>41790</c:v>
                </c:pt>
                <c:pt idx="36">
                  <c:v>41820</c:v>
                </c:pt>
              </c:numCache>
            </c:numRef>
          </c:cat>
          <c:val>
            <c:numRef>
              <c:f>'Innovo Status Akcii'!$E$7:$E$42</c:f>
              <c:numCache>
                <c:formatCode>0.00%</c:formatCode>
                <c:ptCount val="36"/>
                <c:pt idx="0">
                  <c:v>-9.2996555683130442E-4</c:v>
                </c:pt>
                <c:pt idx="1">
                  <c:v>-4.2069460390356063E-2</c:v>
                </c:pt>
                <c:pt idx="2">
                  <c:v>-7.5734787600459347E-2</c:v>
                </c:pt>
                <c:pt idx="3">
                  <c:v>-7.0519517795637324E-2</c:v>
                </c:pt>
                <c:pt idx="4">
                  <c:v>-0.10532433983926529</c:v>
                </c:pt>
                <c:pt idx="5">
                  <c:v>-0.11549942594718726</c:v>
                </c:pt>
                <c:pt idx="6">
                  <c:v>-0.14371125143513205</c:v>
                </c:pt>
                <c:pt idx="7">
                  <c:v>-0.10967278989667063</c:v>
                </c:pt>
                <c:pt idx="8">
                  <c:v>-0.12935419058553391</c:v>
                </c:pt>
                <c:pt idx="9">
                  <c:v>-0.12959529276693466</c:v>
                </c:pt>
                <c:pt idx="10">
                  <c:v>-0.14359931113662466</c:v>
                </c:pt>
                <c:pt idx="11">
                  <c:v>-0.1796096440872561</c:v>
                </c:pt>
                <c:pt idx="12">
                  <c:v>-0.21630597014925385</c:v>
                </c:pt>
                <c:pt idx="13">
                  <c:v>-0.20050516647531585</c:v>
                </c:pt>
                <c:pt idx="14">
                  <c:v>-0.21248564867967856</c:v>
                </c:pt>
                <c:pt idx="15">
                  <c:v>-0.22141216991963264</c:v>
                </c:pt>
                <c:pt idx="16">
                  <c:v>-0.22697761194029864</c:v>
                </c:pt>
                <c:pt idx="17">
                  <c:v>-0.20315442020665908</c:v>
                </c:pt>
                <c:pt idx="18">
                  <c:v>-0.19727324913892089</c:v>
                </c:pt>
                <c:pt idx="19">
                  <c:v>-0.21488805970149258</c:v>
                </c:pt>
                <c:pt idx="20">
                  <c:v>-0.2058524684270954</c:v>
                </c:pt>
                <c:pt idx="21">
                  <c:v>-0.21389494833524697</c:v>
                </c:pt>
                <c:pt idx="22">
                  <c:v>-0.22289896670493689</c:v>
                </c:pt>
                <c:pt idx="23">
                  <c:v>-0.1960218140068887</c:v>
                </c:pt>
                <c:pt idx="24">
                  <c:v>-0.21704362801377738</c:v>
                </c:pt>
                <c:pt idx="25">
                  <c:v>-0.22100459242250295</c:v>
                </c:pt>
                <c:pt idx="26">
                  <c:v>-0.21950631458094155</c:v>
                </c:pt>
                <c:pt idx="27">
                  <c:v>-0.23448909299655574</c:v>
                </c:pt>
                <c:pt idx="28">
                  <c:v>-0.23568312284730208</c:v>
                </c:pt>
                <c:pt idx="29">
                  <c:v>-0.18838404133180256</c:v>
                </c:pt>
                <c:pt idx="30">
                  <c:v>-0.20918197474167632</c:v>
                </c:pt>
                <c:pt idx="31">
                  <c:v>-0.20299942594718726</c:v>
                </c:pt>
                <c:pt idx="32">
                  <c:v>-0.1669489092996557</c:v>
                </c:pt>
                <c:pt idx="33">
                  <c:v>-0.19804822043628018</c:v>
                </c:pt>
                <c:pt idx="34">
                  <c:v>-0.19202066590126304</c:v>
                </c:pt>
                <c:pt idx="35">
                  <c:v>-0.17422502870264073</c:v>
                </c:pt>
              </c:numCache>
            </c:numRef>
          </c:val>
        </c:ser>
        <c:axId val="149992576"/>
        <c:axId val="149994112"/>
      </c:areaChart>
      <c:lineChart>
        <c:grouping val="standard"/>
        <c:ser>
          <c:idx val="1"/>
          <c:order val="1"/>
          <c:spPr>
            <a:ln>
              <a:solidFill>
                <a:srgbClr val="7030A0"/>
              </a:solidFill>
            </a:ln>
          </c:spPr>
          <c:marker>
            <c:symbol val="none"/>
          </c:marker>
          <c:val>
            <c:numRef>
              <c:f>'Innovo Status Akcii'!$C$7:$C$42</c:f>
              <c:numCache>
                <c:formatCode>0.00%</c:formatCode>
                <c:ptCount val="36"/>
                <c:pt idx="0">
                  <c:v>-9.3039824307611786E-4</c:v>
                </c:pt>
                <c:pt idx="1">
                  <c:v>-4.2049611023536881E-2</c:v>
                </c:pt>
                <c:pt idx="2">
                  <c:v>-3.5776212851609118E-2</c:v>
                </c:pt>
                <c:pt idx="3">
                  <c:v>5.6267519107531579E-3</c:v>
                </c:pt>
                <c:pt idx="4">
                  <c:v>-3.8164547061117084E-2</c:v>
                </c:pt>
                <c:pt idx="5">
                  <c:v>-1.1438099100000954E-2</c:v>
                </c:pt>
                <c:pt idx="6">
                  <c:v>-3.2415520262651189E-2</c:v>
                </c:pt>
                <c:pt idx="7">
                  <c:v>3.8981404609417153E-2</c:v>
                </c:pt>
                <c:pt idx="8">
                  <c:v>-2.2353801015443341E-2</c:v>
                </c:pt>
                <c:pt idx="9">
                  <c:v>-2.769617315943032E-4</c:v>
                </c:pt>
                <c:pt idx="10">
                  <c:v>-1.6219923127014566E-2</c:v>
                </c:pt>
                <c:pt idx="11">
                  <c:v>-4.2958090304836535E-2</c:v>
                </c:pt>
                <c:pt idx="12">
                  <c:v>-4.5761594652931128E-2</c:v>
                </c:pt>
                <c:pt idx="13">
                  <c:v>1.9961393991655228E-2</c:v>
                </c:pt>
                <c:pt idx="14">
                  <c:v>-1.5098475687595586E-2</c:v>
                </c:pt>
                <c:pt idx="15">
                  <c:v>-1.1399789894197702E-2</c:v>
                </c:pt>
                <c:pt idx="16">
                  <c:v>-7.1737938092803618E-3</c:v>
                </c:pt>
                <c:pt idx="17">
                  <c:v>3.035289746114947E-2</c:v>
                </c:pt>
                <c:pt idx="18">
                  <c:v>7.3534624927605692E-3</c:v>
                </c:pt>
                <c:pt idx="19">
                  <c:v>-2.2188063960486625E-2</c:v>
                </c:pt>
                <c:pt idx="20">
                  <c:v>1.1442945290789337E-2</c:v>
                </c:pt>
                <c:pt idx="21">
                  <c:v>-1.0178814997422255E-2</c:v>
                </c:pt>
                <c:pt idx="22">
                  <c:v>-1.152006512061002E-2</c:v>
                </c:pt>
                <c:pt idx="23">
                  <c:v>3.4001765066268612E-2</c:v>
                </c:pt>
                <c:pt idx="24">
                  <c:v>-2.6495161570057511E-2</c:v>
                </c:pt>
                <c:pt idx="25">
                  <c:v>-5.0718248173062886E-3</c:v>
                </c:pt>
                <c:pt idx="26">
                  <c:v>1.9214989181776036E-3</c:v>
                </c:pt>
                <c:pt idx="27">
                  <c:v>-1.9383186287819269E-2</c:v>
                </c:pt>
                <c:pt idx="28">
                  <c:v>-1.5609993563616067E-3</c:v>
                </c:pt>
                <c:pt idx="29">
                  <c:v>6.0044807128758849E-2</c:v>
                </c:pt>
                <c:pt idx="30">
                  <c:v>-2.5959386239769285E-2</c:v>
                </c:pt>
                <c:pt idx="31">
                  <c:v>7.7875143198235337E-3</c:v>
                </c:pt>
                <c:pt idx="32">
                  <c:v>4.4239574602818105E-2</c:v>
                </c:pt>
                <c:pt idx="33">
                  <c:v>-3.8046492833140162E-2</c:v>
                </c:pt>
                <c:pt idx="34">
                  <c:v>7.4880007568835366E-3</c:v>
                </c:pt>
                <c:pt idx="35">
                  <c:v>2.1785822977757201E-2</c:v>
                </c:pt>
              </c:numCache>
            </c:numRef>
          </c:val>
        </c:ser>
        <c:marker val="1"/>
        <c:axId val="149992576"/>
        <c:axId val="149994112"/>
      </c:lineChart>
      <c:dateAx>
        <c:axId val="149992576"/>
        <c:scaling>
          <c:orientation val="minMax"/>
        </c:scaling>
        <c:axPos val="b"/>
        <c:numFmt formatCode="dd/mm/yyyy" sourceLinked="1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mk-MK"/>
          </a:p>
        </c:txPr>
        <c:crossAx val="149994112"/>
        <c:crosses val="autoZero"/>
        <c:auto val="1"/>
        <c:lblOffset val="100"/>
      </c:dateAx>
      <c:valAx>
        <c:axId val="149994112"/>
        <c:scaling>
          <c:orientation val="minMax"/>
        </c:scaling>
        <c:axPos val="l"/>
        <c:numFmt formatCode="0.00%" sourceLinked="1"/>
        <c:tickLblPos val="nextTo"/>
        <c:crossAx val="149992576"/>
        <c:crosses val="autoZero"/>
        <c:crossBetween val="between"/>
      </c:valAx>
    </c:plotArea>
    <c:plotVisOnly val="1"/>
    <c:dispBlanksAs val="gap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mk-MK"/>
  <c:style val="26"/>
  <c:chart>
    <c:plotArea>
      <c:layout/>
      <c:areaChart>
        <c:grouping val="standard"/>
        <c:ser>
          <c:idx val="0"/>
          <c:order val="0"/>
          <c:spPr>
            <a:solidFill>
              <a:schemeClr val="bg1">
                <a:lumMod val="75000"/>
              </a:schemeClr>
            </a:solidFill>
          </c:spPr>
          <c:cat>
            <c:numRef>
              <c:f>'KB Voluntary Pension Fund'!$A$6:$A$42</c:f>
              <c:numCache>
                <c:formatCode>dd/mm/yyyy</c:formatCode>
                <c:ptCount val="37"/>
                <c:pt idx="0">
                  <c:v>40724</c:v>
                </c:pt>
                <c:pt idx="1">
                  <c:v>40755</c:v>
                </c:pt>
                <c:pt idx="2">
                  <c:v>40786</c:v>
                </c:pt>
                <c:pt idx="3">
                  <c:v>40816</c:v>
                </c:pt>
                <c:pt idx="4">
                  <c:v>40847</c:v>
                </c:pt>
                <c:pt idx="5">
                  <c:v>40877</c:v>
                </c:pt>
                <c:pt idx="6">
                  <c:v>40908</c:v>
                </c:pt>
                <c:pt idx="7">
                  <c:v>40939</c:v>
                </c:pt>
                <c:pt idx="8">
                  <c:v>40968</c:v>
                </c:pt>
                <c:pt idx="9">
                  <c:v>40999</c:v>
                </c:pt>
                <c:pt idx="10">
                  <c:v>41029</c:v>
                </c:pt>
                <c:pt idx="11">
                  <c:v>41060</c:v>
                </c:pt>
                <c:pt idx="12">
                  <c:v>41090</c:v>
                </c:pt>
                <c:pt idx="13">
                  <c:v>41121</c:v>
                </c:pt>
                <c:pt idx="14">
                  <c:v>41152</c:v>
                </c:pt>
                <c:pt idx="15">
                  <c:v>41182</c:v>
                </c:pt>
                <c:pt idx="16">
                  <c:v>41213</c:v>
                </c:pt>
                <c:pt idx="17">
                  <c:v>41243</c:v>
                </c:pt>
                <c:pt idx="18">
                  <c:v>41274</c:v>
                </c:pt>
                <c:pt idx="19">
                  <c:v>41305</c:v>
                </c:pt>
                <c:pt idx="20">
                  <c:v>41333</c:v>
                </c:pt>
                <c:pt idx="21">
                  <c:v>41364</c:v>
                </c:pt>
                <c:pt idx="22">
                  <c:v>41394</c:v>
                </c:pt>
                <c:pt idx="23">
                  <c:v>41425</c:v>
                </c:pt>
                <c:pt idx="24">
                  <c:v>41455</c:v>
                </c:pt>
                <c:pt idx="25">
                  <c:v>41486</c:v>
                </c:pt>
                <c:pt idx="26">
                  <c:v>41517</c:v>
                </c:pt>
                <c:pt idx="27">
                  <c:v>41547</c:v>
                </c:pt>
                <c:pt idx="28">
                  <c:v>41578</c:v>
                </c:pt>
                <c:pt idx="29">
                  <c:v>41608</c:v>
                </c:pt>
                <c:pt idx="30">
                  <c:v>41639</c:v>
                </c:pt>
                <c:pt idx="31">
                  <c:v>41670</c:v>
                </c:pt>
                <c:pt idx="32">
                  <c:v>41698</c:v>
                </c:pt>
                <c:pt idx="33">
                  <c:v>41729</c:v>
                </c:pt>
                <c:pt idx="34">
                  <c:v>41759</c:v>
                </c:pt>
                <c:pt idx="35">
                  <c:v>41790</c:v>
                </c:pt>
                <c:pt idx="36">
                  <c:v>41820</c:v>
                </c:pt>
              </c:numCache>
            </c:numRef>
          </c:cat>
          <c:val>
            <c:numRef>
              <c:f>'KB Voluntary Pension Fund'!$E$7:$E$42</c:f>
              <c:numCache>
                <c:formatCode>0.00%</c:formatCode>
                <c:ptCount val="36"/>
                <c:pt idx="0">
                  <c:v>0</c:v>
                </c:pt>
                <c:pt idx="1">
                  <c:v>-5.4400217919260046E-3</c:v>
                </c:pt>
                <c:pt idx="2">
                  <c:v>-9.6630918710102331E-3</c:v>
                </c:pt>
                <c:pt idx="3">
                  <c:v>-6.5075077784086371E-3</c:v>
                </c:pt>
                <c:pt idx="4">
                  <c:v>-7.6696259111660343E-3</c:v>
                </c:pt>
                <c:pt idx="5">
                  <c:v>-3.8012052774667607E-3</c:v>
                </c:pt>
                <c:pt idx="6">
                  <c:v>-5.6673158255018483E-3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-7.7376171997784885E-3</c:v>
                </c:pt>
                <c:pt idx="24">
                  <c:v>-1.1495888411104024E-4</c:v>
                </c:pt>
                <c:pt idx="25">
                  <c:v>-2.1327686681571973E-3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-6.5185966027342835E-4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axId val="150039552"/>
        <c:axId val="150045440"/>
      </c:areaChart>
      <c:lineChart>
        <c:grouping val="standard"/>
        <c:ser>
          <c:idx val="1"/>
          <c:order val="1"/>
          <c:spPr>
            <a:ln>
              <a:solidFill>
                <a:srgbClr val="7030A0"/>
              </a:solidFill>
            </a:ln>
          </c:spPr>
          <c:marker>
            <c:symbol val="none"/>
          </c:marker>
          <c:val>
            <c:numRef>
              <c:f>'KB Voluntary Pension Fund'!$C$7:$C$42</c:f>
              <c:numCache>
                <c:formatCode>0.00%</c:formatCode>
                <c:ptCount val="36"/>
                <c:pt idx="0">
                  <c:v>2.1842295333116251E-3</c:v>
                </c:pt>
                <c:pt idx="1">
                  <c:v>-5.4548725940866015E-3</c:v>
                </c:pt>
                <c:pt idx="2">
                  <c:v>-4.2552099107475592E-3</c:v>
                </c:pt>
                <c:pt idx="3">
                  <c:v>3.1813085877679336E-3</c:v>
                </c:pt>
                <c:pt idx="4">
                  <c:v>-1.1704148291727719E-3</c:v>
                </c:pt>
                <c:pt idx="5">
                  <c:v>3.8907405275613468E-3</c:v>
                </c:pt>
                <c:pt idx="6">
                  <c:v>-1.8749877753996399E-3</c:v>
                </c:pt>
                <c:pt idx="7">
                  <c:v>1.978979118048442E-2</c:v>
                </c:pt>
                <c:pt idx="8">
                  <c:v>2.1106858764310182E-3</c:v>
                </c:pt>
                <c:pt idx="9">
                  <c:v>2.9967756501013587E-3</c:v>
                </c:pt>
                <c:pt idx="10">
                  <c:v>9.4521735761800881E-4</c:v>
                </c:pt>
                <c:pt idx="11">
                  <c:v>4.5496703851239462E-3</c:v>
                </c:pt>
                <c:pt idx="12">
                  <c:v>8.3328874917321955E-3</c:v>
                </c:pt>
                <c:pt idx="13">
                  <c:v>5.097886754907327E-3</c:v>
                </c:pt>
                <c:pt idx="14">
                  <c:v>6.3324328913011083E-3</c:v>
                </c:pt>
                <c:pt idx="15">
                  <c:v>2.2330396922554257E-4</c:v>
                </c:pt>
                <c:pt idx="16">
                  <c:v>1.3683390172314837E-3</c:v>
                </c:pt>
                <c:pt idx="17">
                  <c:v>6.1457926410318272E-3</c:v>
                </c:pt>
                <c:pt idx="18">
                  <c:v>1.737119111868585E-2</c:v>
                </c:pt>
                <c:pt idx="19">
                  <c:v>4.4999534739743599E-3</c:v>
                </c:pt>
                <c:pt idx="20">
                  <c:v>7.6682203433929503E-3</c:v>
                </c:pt>
                <c:pt idx="21">
                  <c:v>8.2502390509522627E-3</c:v>
                </c:pt>
                <c:pt idx="22">
                  <c:v>5.4395405894075944E-3</c:v>
                </c:pt>
                <c:pt idx="23">
                  <c:v>-7.7677078803566396E-3</c:v>
                </c:pt>
                <c:pt idx="24">
                  <c:v>7.6527423879667157E-3</c:v>
                </c:pt>
                <c:pt idx="25">
                  <c:v>-2.0200807658211687E-3</c:v>
                </c:pt>
                <c:pt idx="26">
                  <c:v>9.8747905454981463E-3</c:v>
                </c:pt>
                <c:pt idx="27">
                  <c:v>9.6510420504808351E-3</c:v>
                </c:pt>
                <c:pt idx="28">
                  <c:v>1.0078255779440088E-2</c:v>
                </c:pt>
                <c:pt idx="29">
                  <c:v>9.0232287819206267E-3</c:v>
                </c:pt>
                <c:pt idx="30">
                  <c:v>-6.5207221315661157E-4</c:v>
                </c:pt>
                <c:pt idx="31">
                  <c:v>1.2260548805920108E-2</c:v>
                </c:pt>
                <c:pt idx="32">
                  <c:v>2.3748095527479471E-3</c:v>
                </c:pt>
                <c:pt idx="33">
                  <c:v>3.7974012691638945E-3</c:v>
                </c:pt>
                <c:pt idx="34">
                  <c:v>1.0980383693944685E-2</c:v>
                </c:pt>
                <c:pt idx="35">
                  <c:v>4.5835448619393473E-3</c:v>
                </c:pt>
              </c:numCache>
            </c:numRef>
          </c:val>
        </c:ser>
        <c:marker val="1"/>
        <c:axId val="150039552"/>
        <c:axId val="150045440"/>
      </c:lineChart>
      <c:dateAx>
        <c:axId val="150039552"/>
        <c:scaling>
          <c:orientation val="minMax"/>
        </c:scaling>
        <c:axPos val="b"/>
        <c:numFmt formatCode="dd/mm/yyyy" sourceLinked="1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mk-MK"/>
          </a:p>
        </c:txPr>
        <c:crossAx val="150045440"/>
        <c:crosses val="autoZero"/>
        <c:auto val="1"/>
        <c:lblOffset val="100"/>
      </c:dateAx>
      <c:valAx>
        <c:axId val="150045440"/>
        <c:scaling>
          <c:orientation val="minMax"/>
        </c:scaling>
        <c:axPos val="l"/>
        <c:numFmt formatCode="0.00%" sourceLinked="1"/>
        <c:tickLblPos val="nextTo"/>
        <c:crossAx val="150039552"/>
        <c:crosses val="autoZero"/>
        <c:crossBetween val="between"/>
      </c:valAx>
    </c:plotArea>
    <c:plotVisOnly val="1"/>
    <c:dispBlanksAs val="gap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mk-MK"/>
  <c:style val="26"/>
  <c:chart>
    <c:plotArea>
      <c:layout/>
      <c:areaChart>
        <c:grouping val="standard"/>
        <c:ser>
          <c:idx val="0"/>
          <c:order val="0"/>
          <c:spPr>
            <a:solidFill>
              <a:schemeClr val="bg1">
                <a:lumMod val="75000"/>
              </a:schemeClr>
            </a:solidFill>
          </c:spPr>
          <c:cat>
            <c:numRef>
              <c:f>'KB Mandatory Pension Fund'!$A$6:$A$42</c:f>
              <c:numCache>
                <c:formatCode>dd/mm/yyyy</c:formatCode>
                <c:ptCount val="37"/>
                <c:pt idx="0">
                  <c:v>40724</c:v>
                </c:pt>
                <c:pt idx="1">
                  <c:v>40755</c:v>
                </c:pt>
                <c:pt idx="2">
                  <c:v>40786</c:v>
                </c:pt>
                <c:pt idx="3">
                  <c:v>40816</c:v>
                </c:pt>
                <c:pt idx="4">
                  <c:v>40847</c:v>
                </c:pt>
                <c:pt idx="5">
                  <c:v>40877</c:v>
                </c:pt>
                <c:pt idx="6">
                  <c:v>40908</c:v>
                </c:pt>
                <c:pt idx="7">
                  <c:v>40939</c:v>
                </c:pt>
                <c:pt idx="8">
                  <c:v>40968</c:v>
                </c:pt>
                <c:pt idx="9">
                  <c:v>40999</c:v>
                </c:pt>
                <c:pt idx="10">
                  <c:v>41029</c:v>
                </c:pt>
                <c:pt idx="11">
                  <c:v>41060</c:v>
                </c:pt>
                <c:pt idx="12">
                  <c:v>41090</c:v>
                </c:pt>
                <c:pt idx="13">
                  <c:v>41121</c:v>
                </c:pt>
                <c:pt idx="14">
                  <c:v>41152</c:v>
                </c:pt>
                <c:pt idx="15">
                  <c:v>41182</c:v>
                </c:pt>
                <c:pt idx="16">
                  <c:v>41213</c:v>
                </c:pt>
                <c:pt idx="17">
                  <c:v>41243</c:v>
                </c:pt>
                <c:pt idx="18">
                  <c:v>41274</c:v>
                </c:pt>
                <c:pt idx="19">
                  <c:v>41305</c:v>
                </c:pt>
                <c:pt idx="20">
                  <c:v>41333</c:v>
                </c:pt>
                <c:pt idx="21">
                  <c:v>41364</c:v>
                </c:pt>
                <c:pt idx="22">
                  <c:v>41394</c:v>
                </c:pt>
                <c:pt idx="23">
                  <c:v>41425</c:v>
                </c:pt>
                <c:pt idx="24">
                  <c:v>41455</c:v>
                </c:pt>
                <c:pt idx="25">
                  <c:v>41486</c:v>
                </c:pt>
                <c:pt idx="26">
                  <c:v>41517</c:v>
                </c:pt>
                <c:pt idx="27">
                  <c:v>41547</c:v>
                </c:pt>
                <c:pt idx="28">
                  <c:v>41578</c:v>
                </c:pt>
                <c:pt idx="29">
                  <c:v>41608</c:v>
                </c:pt>
                <c:pt idx="30">
                  <c:v>41639</c:v>
                </c:pt>
                <c:pt idx="31">
                  <c:v>41670</c:v>
                </c:pt>
                <c:pt idx="32">
                  <c:v>41698</c:v>
                </c:pt>
                <c:pt idx="33">
                  <c:v>41729</c:v>
                </c:pt>
                <c:pt idx="34">
                  <c:v>41759</c:v>
                </c:pt>
                <c:pt idx="35">
                  <c:v>41790</c:v>
                </c:pt>
                <c:pt idx="36">
                  <c:v>41820</c:v>
                </c:pt>
              </c:numCache>
            </c:numRef>
          </c:cat>
          <c:val>
            <c:numRef>
              <c:f>'KB Mandatory Pension Fund'!$E$7:$E$42</c:f>
              <c:numCache>
                <c:formatCode>0.00%</c:formatCode>
                <c:ptCount val="36"/>
                <c:pt idx="0">
                  <c:v>0</c:v>
                </c:pt>
                <c:pt idx="1">
                  <c:v>-1.9060161315595011E-2</c:v>
                </c:pt>
                <c:pt idx="2">
                  <c:v>-4.1978615610753438E-2</c:v>
                </c:pt>
                <c:pt idx="3">
                  <c:v>-3.1458779463226359E-2</c:v>
                </c:pt>
                <c:pt idx="4">
                  <c:v>-3.7093633182364139E-2</c:v>
                </c:pt>
                <c:pt idx="5">
                  <c:v>-2.4816635950545753E-2</c:v>
                </c:pt>
                <c:pt idx="6">
                  <c:v>-8.4545190004699546E-3</c:v>
                </c:pt>
                <c:pt idx="7">
                  <c:v>0</c:v>
                </c:pt>
                <c:pt idx="8">
                  <c:v>0</c:v>
                </c:pt>
                <c:pt idx="9">
                  <c:v>-6.67558104371081E-3</c:v>
                </c:pt>
                <c:pt idx="10">
                  <c:v>-1.3609849050691812E-2</c:v>
                </c:pt>
                <c:pt idx="11">
                  <c:v>-1.0850278543920134E-3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-5.9172879006892352E-3</c:v>
                </c:pt>
                <c:pt idx="24">
                  <c:v>0</c:v>
                </c:pt>
                <c:pt idx="25">
                  <c:v>-4.9312458850075838E-4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-7.38494537498538E-4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axId val="150135936"/>
        <c:axId val="150137472"/>
      </c:areaChart>
      <c:lineChart>
        <c:grouping val="standard"/>
        <c:ser>
          <c:idx val="1"/>
          <c:order val="1"/>
          <c:spPr>
            <a:ln>
              <a:solidFill>
                <a:srgbClr val="7030A0"/>
              </a:solidFill>
            </a:ln>
          </c:spPr>
          <c:marker>
            <c:symbol val="none"/>
          </c:marker>
          <c:val>
            <c:numRef>
              <c:f>'KB Mandatory Pension Fund'!$C$7:$C$42</c:f>
              <c:numCache>
                <c:formatCode>0.00%</c:formatCode>
                <c:ptCount val="36"/>
                <c:pt idx="0">
                  <c:v>1.7654338111860984E-3</c:v>
                </c:pt>
                <c:pt idx="1">
                  <c:v>-1.9244147816786638E-2</c:v>
                </c:pt>
                <c:pt idx="2">
                  <c:v>-2.3641031534176724E-2</c:v>
                </c:pt>
                <c:pt idx="3">
                  <c:v>1.0920943525221789E-2</c:v>
                </c:pt>
                <c:pt idx="4">
                  <c:v>-5.8348668044484993E-3</c:v>
                </c:pt>
                <c:pt idx="5">
                  <c:v>1.2669342655512993E-2</c:v>
                </c:pt>
                <c:pt idx="6">
                  <c:v>1.6639298802551872E-2</c:v>
                </c:pt>
                <c:pt idx="7">
                  <c:v>2.9650143122784897E-2</c:v>
                </c:pt>
                <c:pt idx="8">
                  <c:v>2.4981718124985662E-3</c:v>
                </c:pt>
                <c:pt idx="9">
                  <c:v>-6.6979623961430134E-3</c:v>
                </c:pt>
                <c:pt idx="10">
                  <c:v>-7.0053496302864646E-3</c:v>
                </c:pt>
                <c:pt idx="11">
                  <c:v>1.2617695103172372E-2</c:v>
                </c:pt>
                <c:pt idx="12">
                  <c:v>8.3888331554146291E-3</c:v>
                </c:pt>
                <c:pt idx="13">
                  <c:v>7.7112229596304769E-3</c:v>
                </c:pt>
                <c:pt idx="14">
                  <c:v>5.5456731973847501E-3</c:v>
                </c:pt>
                <c:pt idx="15">
                  <c:v>4.1190814469788924E-3</c:v>
                </c:pt>
                <c:pt idx="16">
                  <c:v>5.5546974261035369E-3</c:v>
                </c:pt>
                <c:pt idx="17">
                  <c:v>6.5443926946543805E-3</c:v>
                </c:pt>
                <c:pt idx="18">
                  <c:v>8.6161247939917484E-3</c:v>
                </c:pt>
                <c:pt idx="19">
                  <c:v>6.3583684180815283E-3</c:v>
                </c:pt>
                <c:pt idx="20">
                  <c:v>7.3359898781291209E-3</c:v>
                </c:pt>
                <c:pt idx="21">
                  <c:v>7.0288653745786637E-3</c:v>
                </c:pt>
                <c:pt idx="22">
                  <c:v>7.8728046232273054E-3</c:v>
                </c:pt>
                <c:pt idx="23">
                  <c:v>-5.934864419920958E-3</c:v>
                </c:pt>
                <c:pt idx="24">
                  <c:v>9.0969352093631523E-3</c:v>
                </c:pt>
                <c:pt idx="25">
                  <c:v>-4.9324621441672615E-4</c:v>
                </c:pt>
                <c:pt idx="26">
                  <c:v>1.0710812199065431E-2</c:v>
                </c:pt>
                <c:pt idx="27">
                  <c:v>1.0797475225471358E-2</c:v>
                </c:pt>
                <c:pt idx="28">
                  <c:v>8.6036732224899007E-3</c:v>
                </c:pt>
                <c:pt idx="29">
                  <c:v>6.9355325663955315E-3</c:v>
                </c:pt>
                <c:pt idx="30">
                  <c:v>-7.3876735891583529E-4</c:v>
                </c:pt>
                <c:pt idx="31">
                  <c:v>1.1387691951644591E-2</c:v>
                </c:pt>
                <c:pt idx="32">
                  <c:v>2.1472905808370421E-3</c:v>
                </c:pt>
                <c:pt idx="33">
                  <c:v>3.7329375111940163E-3</c:v>
                </c:pt>
                <c:pt idx="34">
                  <c:v>1.1006250367154229E-2</c:v>
                </c:pt>
                <c:pt idx="35">
                  <c:v>6.2443042466369834E-3</c:v>
                </c:pt>
              </c:numCache>
            </c:numRef>
          </c:val>
        </c:ser>
        <c:marker val="1"/>
        <c:axId val="150135936"/>
        <c:axId val="150137472"/>
      </c:lineChart>
      <c:dateAx>
        <c:axId val="150135936"/>
        <c:scaling>
          <c:orientation val="minMax"/>
        </c:scaling>
        <c:axPos val="b"/>
        <c:numFmt formatCode="dd/mm/yyyy" sourceLinked="1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mk-MK"/>
          </a:p>
        </c:txPr>
        <c:crossAx val="150137472"/>
        <c:crosses val="autoZero"/>
        <c:auto val="1"/>
        <c:lblOffset val="100"/>
      </c:dateAx>
      <c:valAx>
        <c:axId val="150137472"/>
        <c:scaling>
          <c:orientation val="minMax"/>
        </c:scaling>
        <c:axPos val="l"/>
        <c:numFmt formatCode="0.00%" sourceLinked="1"/>
        <c:tickLblPos val="nextTo"/>
        <c:crossAx val="150135936"/>
        <c:crosses val="autoZero"/>
        <c:crossBetween val="between"/>
      </c:valAx>
    </c:plotArea>
    <c:plotVisOnly val="1"/>
    <c:dispBlanksAs val="gap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mk-MK"/>
  <c:style val="26"/>
  <c:chart>
    <c:plotArea>
      <c:layout/>
      <c:areaChart>
        <c:grouping val="standard"/>
        <c:ser>
          <c:idx val="0"/>
          <c:order val="0"/>
          <c:spPr>
            <a:solidFill>
              <a:schemeClr val="bg1">
                <a:lumMod val="75000"/>
              </a:schemeClr>
            </a:solidFill>
          </c:spPr>
          <c:cat>
            <c:numRef>
              <c:f>'KB Publicum'!$A$6:$A$42</c:f>
              <c:numCache>
                <c:formatCode>dd/mm/yyyy</c:formatCode>
                <c:ptCount val="37"/>
                <c:pt idx="0">
                  <c:v>40724</c:v>
                </c:pt>
                <c:pt idx="1">
                  <c:v>40755</c:v>
                </c:pt>
                <c:pt idx="2">
                  <c:v>40786</c:v>
                </c:pt>
                <c:pt idx="3">
                  <c:v>40816</c:v>
                </c:pt>
                <c:pt idx="4">
                  <c:v>40847</c:v>
                </c:pt>
                <c:pt idx="5">
                  <c:v>40877</c:v>
                </c:pt>
                <c:pt idx="6">
                  <c:v>40908</c:v>
                </c:pt>
                <c:pt idx="7">
                  <c:v>40939</c:v>
                </c:pt>
                <c:pt idx="8">
                  <c:v>40968</c:v>
                </c:pt>
                <c:pt idx="9">
                  <c:v>40999</c:v>
                </c:pt>
                <c:pt idx="10">
                  <c:v>41029</c:v>
                </c:pt>
                <c:pt idx="11">
                  <c:v>41060</c:v>
                </c:pt>
                <c:pt idx="12">
                  <c:v>41090</c:v>
                </c:pt>
                <c:pt idx="13">
                  <c:v>41121</c:v>
                </c:pt>
                <c:pt idx="14">
                  <c:v>41152</c:v>
                </c:pt>
                <c:pt idx="15">
                  <c:v>41182</c:v>
                </c:pt>
                <c:pt idx="16">
                  <c:v>41213</c:v>
                </c:pt>
                <c:pt idx="17">
                  <c:v>41243</c:v>
                </c:pt>
                <c:pt idx="18">
                  <c:v>41274</c:v>
                </c:pt>
                <c:pt idx="19">
                  <c:v>41305</c:v>
                </c:pt>
                <c:pt idx="20">
                  <c:v>41333</c:v>
                </c:pt>
                <c:pt idx="21">
                  <c:v>41364</c:v>
                </c:pt>
                <c:pt idx="22">
                  <c:v>41394</c:v>
                </c:pt>
                <c:pt idx="23">
                  <c:v>41425</c:v>
                </c:pt>
                <c:pt idx="24">
                  <c:v>41455</c:v>
                </c:pt>
                <c:pt idx="25">
                  <c:v>41486</c:v>
                </c:pt>
                <c:pt idx="26">
                  <c:v>41517</c:v>
                </c:pt>
                <c:pt idx="27">
                  <c:v>41547</c:v>
                </c:pt>
                <c:pt idx="28">
                  <c:v>41578</c:v>
                </c:pt>
                <c:pt idx="29">
                  <c:v>41608</c:v>
                </c:pt>
                <c:pt idx="30">
                  <c:v>41639</c:v>
                </c:pt>
                <c:pt idx="31">
                  <c:v>41670</c:v>
                </c:pt>
                <c:pt idx="32">
                  <c:v>41698</c:v>
                </c:pt>
                <c:pt idx="33">
                  <c:v>41729</c:v>
                </c:pt>
                <c:pt idx="34">
                  <c:v>41759</c:v>
                </c:pt>
                <c:pt idx="35">
                  <c:v>41790</c:v>
                </c:pt>
                <c:pt idx="36">
                  <c:v>41820</c:v>
                </c:pt>
              </c:numCache>
            </c:numRef>
          </c:cat>
          <c:val>
            <c:numRef>
              <c:f>'KB Publicum'!$E$7:$E$42</c:f>
              <c:numCache>
                <c:formatCode>0.00%</c:formatCode>
                <c:ptCount val="36"/>
                <c:pt idx="0">
                  <c:v>-1.7791155113429057E-3</c:v>
                </c:pt>
                <c:pt idx="1">
                  <c:v>-7.3132101299129157E-2</c:v>
                </c:pt>
                <c:pt idx="2">
                  <c:v>-0.12271557722140426</c:v>
                </c:pt>
                <c:pt idx="3">
                  <c:v>-0.10768777114499505</c:v>
                </c:pt>
                <c:pt idx="4">
                  <c:v>-0.13723647344591214</c:v>
                </c:pt>
                <c:pt idx="5">
                  <c:v>-0.14296139891339826</c:v>
                </c:pt>
                <c:pt idx="6">
                  <c:v>-0.12624915309565116</c:v>
                </c:pt>
                <c:pt idx="7">
                  <c:v>-8.8973527274018291E-2</c:v>
                </c:pt>
                <c:pt idx="8">
                  <c:v>-0.10047170229993092</c:v>
                </c:pt>
                <c:pt idx="9">
                  <c:v>-0.11840289865649176</c:v>
                </c:pt>
                <c:pt idx="10">
                  <c:v>-0.12733003480320756</c:v>
                </c:pt>
                <c:pt idx="11">
                  <c:v>-0.13327685660664287</c:v>
                </c:pt>
                <c:pt idx="12">
                  <c:v>-0.14893977930683527</c:v>
                </c:pt>
                <c:pt idx="13">
                  <c:v>-0.14239235808743111</c:v>
                </c:pt>
                <c:pt idx="14">
                  <c:v>-0.14284305420089224</c:v>
                </c:pt>
                <c:pt idx="15">
                  <c:v>-0.16453465379733662</c:v>
                </c:pt>
                <c:pt idx="16">
                  <c:v>-0.16397941985449521</c:v>
                </c:pt>
                <c:pt idx="17">
                  <c:v>-0.16149319468592799</c:v>
                </c:pt>
                <c:pt idx="18">
                  <c:v>-0.12938824659487755</c:v>
                </c:pt>
                <c:pt idx="19">
                  <c:v>-0.13705205293558992</c:v>
                </c:pt>
                <c:pt idx="20">
                  <c:v>-0.13024723196648483</c:v>
                </c:pt>
                <c:pt idx="21">
                  <c:v>-0.11696501039954163</c:v>
                </c:pt>
                <c:pt idx="22">
                  <c:v>-0.12424814124835924</c:v>
                </c:pt>
                <c:pt idx="23">
                  <c:v>-0.12254890841795814</c:v>
                </c:pt>
                <c:pt idx="24">
                  <c:v>-0.11841571933367993</c:v>
                </c:pt>
                <c:pt idx="25">
                  <c:v>-0.10499937375922964</c:v>
                </c:pt>
                <c:pt idx="26">
                  <c:v>-0.10530608380580823</c:v>
                </c:pt>
                <c:pt idx="27">
                  <c:v>-8.9888726384066156E-2</c:v>
                </c:pt>
                <c:pt idx="28">
                  <c:v>-8.8427169184614865E-2</c:v>
                </c:pt>
                <c:pt idx="29">
                  <c:v>-4.4372363748253228E-2</c:v>
                </c:pt>
                <c:pt idx="30">
                  <c:v>-4.1401911464348268E-2</c:v>
                </c:pt>
                <c:pt idx="31">
                  <c:v>-4.3129744266938337E-2</c:v>
                </c:pt>
                <c:pt idx="32">
                  <c:v>-2.1100862239851213E-2</c:v>
                </c:pt>
                <c:pt idx="33">
                  <c:v>-1.6949921448697058E-2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axId val="150232064"/>
        <c:axId val="150242048"/>
      </c:areaChart>
      <c:lineChart>
        <c:grouping val="standard"/>
        <c:ser>
          <c:idx val="1"/>
          <c:order val="1"/>
          <c:spPr>
            <a:ln>
              <a:solidFill>
                <a:srgbClr val="7030A0"/>
              </a:solidFill>
            </a:ln>
          </c:spPr>
          <c:marker>
            <c:symbol val="none"/>
          </c:marker>
          <c:val>
            <c:numRef>
              <c:f>'KB Publicum'!$C$7:$C$42</c:f>
              <c:numCache>
                <c:formatCode>0.00%</c:formatCode>
                <c:ptCount val="36"/>
                <c:pt idx="0">
                  <c:v>-1.7807000169688478E-3</c:v>
                </c:pt>
                <c:pt idx="1">
                  <c:v>-7.4163527652292255E-2</c:v>
                </c:pt>
                <c:pt idx="2">
                  <c:v>-5.4979798202360167E-2</c:v>
                </c:pt>
                <c:pt idx="3">
                  <c:v>1.6984850571123266E-2</c:v>
                </c:pt>
                <c:pt idx="4">
                  <c:v>-3.3675463409638569E-2</c:v>
                </c:pt>
                <c:pt idx="5">
                  <c:v>-6.6576805805324659E-3</c:v>
                </c:pt>
                <c:pt idx="6">
                  <c:v>1.9312303131445815E-2</c:v>
                </c:pt>
                <c:pt idx="7">
                  <c:v>4.1776692989573712E-2</c:v>
                </c:pt>
                <c:pt idx="8">
                  <c:v>-1.270144355034372E-2</c:v>
                </c:pt>
                <c:pt idx="9">
                  <c:v>-2.0135361818640129E-2</c:v>
                </c:pt>
                <c:pt idx="10">
                  <c:v>-1.0177712820654383E-2</c:v>
                </c:pt>
                <c:pt idx="11">
                  <c:v>-6.8378389506878043E-3</c:v>
                </c:pt>
                <c:pt idx="12">
                  <c:v>-1.8236707980669835E-2</c:v>
                </c:pt>
                <c:pt idx="13">
                  <c:v>7.6638103975753833E-3</c:v>
                </c:pt>
                <c:pt idx="14">
                  <c:v>-5.2566530364467064E-4</c:v>
                </c:pt>
                <c:pt idx="15">
                  <c:v>-2.5632165327495616E-2</c:v>
                </c:pt>
                <c:pt idx="16">
                  <c:v>6.6435972270095908E-4</c:v>
                </c:pt>
                <c:pt idx="17">
                  <c:v>2.9694671070318642E-3</c:v>
                </c:pt>
                <c:pt idx="18">
                  <c:v>3.7573432089882411E-2</c:v>
                </c:pt>
                <c:pt idx="19">
                  <c:v>-8.8417563769325521E-3</c:v>
                </c:pt>
                <c:pt idx="20">
                  <c:v>7.8546235886256151E-3</c:v>
                </c:pt>
                <c:pt idx="21">
                  <c:v>1.5155829051226484E-2</c:v>
                </c:pt>
                <c:pt idx="22">
                  <c:v>-8.2820410967869469E-3</c:v>
                </c:pt>
                <c:pt idx="23">
                  <c:v>1.9384331541916048E-3</c:v>
                </c:pt>
                <c:pt idx="24">
                  <c:v>4.6993900816559644E-3</c:v>
                </c:pt>
                <c:pt idx="25">
                  <c:v>1.5103810205446294E-2</c:v>
                </c:pt>
                <c:pt idx="26">
                  <c:v>-3.4275128219809126E-4</c:v>
                </c:pt>
                <c:pt idx="27">
                  <c:v>1.7085204031522919E-2</c:v>
                </c:pt>
                <c:pt idx="28">
                  <c:v>1.6046223486267509E-3</c:v>
                </c:pt>
                <c:pt idx="29">
                  <c:v>4.7196842264223923E-2</c:v>
                </c:pt>
                <c:pt idx="30">
                  <c:v>3.1035573597616795E-3</c:v>
                </c:pt>
                <c:pt idx="31">
                  <c:v>-1.8040843915738377E-3</c:v>
                </c:pt>
                <c:pt idx="32">
                  <c:v>2.2760803126400428E-2</c:v>
                </c:pt>
                <c:pt idx="33">
                  <c:v>4.2314520174687644E-3</c:v>
                </c:pt>
                <c:pt idx="34">
                  <c:v>4.2521993325898629E-2</c:v>
                </c:pt>
                <c:pt idx="35">
                  <c:v>3.4552294669185778E-3</c:v>
                </c:pt>
              </c:numCache>
            </c:numRef>
          </c:val>
        </c:ser>
        <c:marker val="1"/>
        <c:axId val="150232064"/>
        <c:axId val="150242048"/>
      </c:lineChart>
      <c:dateAx>
        <c:axId val="150232064"/>
        <c:scaling>
          <c:orientation val="minMax"/>
        </c:scaling>
        <c:axPos val="b"/>
        <c:numFmt formatCode="dd/mm/yyyy" sourceLinked="1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mk-MK"/>
          </a:p>
        </c:txPr>
        <c:crossAx val="150242048"/>
        <c:crosses val="autoZero"/>
        <c:auto val="1"/>
        <c:lblOffset val="100"/>
      </c:dateAx>
      <c:valAx>
        <c:axId val="150242048"/>
        <c:scaling>
          <c:orientation val="minMax"/>
        </c:scaling>
        <c:axPos val="l"/>
        <c:numFmt formatCode="0.00%" sourceLinked="1"/>
        <c:tickLblPos val="nextTo"/>
        <c:crossAx val="150232064"/>
        <c:crosses val="autoZero"/>
        <c:crossBetween val="between"/>
      </c:valAx>
    </c:plotArea>
    <c:plotVisOnly val="1"/>
    <c:dispBlanksAs val="gap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mk-MK"/>
  <c:style val="26"/>
  <c:chart>
    <c:plotArea>
      <c:layout/>
      <c:areaChart>
        <c:grouping val="standard"/>
        <c:ser>
          <c:idx val="0"/>
          <c:order val="0"/>
          <c:spPr>
            <a:solidFill>
              <a:schemeClr val="bg1">
                <a:lumMod val="75000"/>
              </a:schemeClr>
            </a:solidFill>
          </c:spPr>
          <c:cat>
            <c:numRef>
              <c:f>'KD BRIC'!$A$6:$A$42</c:f>
              <c:numCache>
                <c:formatCode>dd/mm/yyyy</c:formatCode>
                <c:ptCount val="37"/>
                <c:pt idx="0">
                  <c:v>40724</c:v>
                </c:pt>
                <c:pt idx="1">
                  <c:v>40755</c:v>
                </c:pt>
                <c:pt idx="2">
                  <c:v>40786</c:v>
                </c:pt>
                <c:pt idx="3">
                  <c:v>40816</c:v>
                </c:pt>
                <c:pt idx="4">
                  <c:v>40847</c:v>
                </c:pt>
                <c:pt idx="5">
                  <c:v>40877</c:v>
                </c:pt>
                <c:pt idx="6">
                  <c:v>40908</c:v>
                </c:pt>
                <c:pt idx="7">
                  <c:v>40939</c:v>
                </c:pt>
                <c:pt idx="8">
                  <c:v>40968</c:v>
                </c:pt>
                <c:pt idx="9">
                  <c:v>40999</c:v>
                </c:pt>
                <c:pt idx="10">
                  <c:v>41029</c:v>
                </c:pt>
                <c:pt idx="11">
                  <c:v>41060</c:v>
                </c:pt>
                <c:pt idx="12">
                  <c:v>41090</c:v>
                </c:pt>
                <c:pt idx="13">
                  <c:v>41121</c:v>
                </c:pt>
                <c:pt idx="14">
                  <c:v>41152</c:v>
                </c:pt>
                <c:pt idx="15">
                  <c:v>41182</c:v>
                </c:pt>
                <c:pt idx="16">
                  <c:v>41213</c:v>
                </c:pt>
                <c:pt idx="17">
                  <c:v>41243</c:v>
                </c:pt>
                <c:pt idx="18">
                  <c:v>41274</c:v>
                </c:pt>
                <c:pt idx="19">
                  <c:v>41305</c:v>
                </c:pt>
                <c:pt idx="20">
                  <c:v>41333</c:v>
                </c:pt>
                <c:pt idx="21">
                  <c:v>41364</c:v>
                </c:pt>
                <c:pt idx="22">
                  <c:v>41394</c:v>
                </c:pt>
                <c:pt idx="23">
                  <c:v>41425</c:v>
                </c:pt>
                <c:pt idx="24">
                  <c:v>41455</c:v>
                </c:pt>
                <c:pt idx="25">
                  <c:v>41486</c:v>
                </c:pt>
                <c:pt idx="26">
                  <c:v>41517</c:v>
                </c:pt>
                <c:pt idx="27">
                  <c:v>41547</c:v>
                </c:pt>
                <c:pt idx="28">
                  <c:v>41578</c:v>
                </c:pt>
                <c:pt idx="29">
                  <c:v>41608</c:v>
                </c:pt>
                <c:pt idx="30">
                  <c:v>41639</c:v>
                </c:pt>
                <c:pt idx="31">
                  <c:v>41670</c:v>
                </c:pt>
                <c:pt idx="32">
                  <c:v>41698</c:v>
                </c:pt>
                <c:pt idx="33">
                  <c:v>41729</c:v>
                </c:pt>
                <c:pt idx="34">
                  <c:v>41759</c:v>
                </c:pt>
                <c:pt idx="35">
                  <c:v>41790</c:v>
                </c:pt>
                <c:pt idx="36">
                  <c:v>41820</c:v>
                </c:pt>
              </c:numCache>
            </c:numRef>
          </c:cat>
          <c:val>
            <c:numRef>
              <c:f>'KD BRIC'!$E$7:$E$42</c:f>
              <c:numCache>
                <c:formatCode>0.00%</c:formatCode>
                <c:ptCount val="36"/>
                <c:pt idx="0">
                  <c:v>-4.1062031838155037E-3</c:v>
                </c:pt>
                <c:pt idx="1">
                  <c:v>-8.0934292132329083E-2</c:v>
                </c:pt>
                <c:pt idx="2">
                  <c:v>-0.13907070557098103</c:v>
                </c:pt>
                <c:pt idx="3">
                  <c:v>-9.4009848259387421E-2</c:v>
                </c:pt>
                <c:pt idx="4">
                  <c:v>-8.2912163044436549E-2</c:v>
                </c:pt>
                <c:pt idx="5">
                  <c:v>-9.6386077220481689E-2</c:v>
                </c:pt>
                <c:pt idx="6">
                  <c:v>-2.4565633962641994E-2</c:v>
                </c:pt>
                <c:pt idx="7">
                  <c:v>-1.3983626887643832E-2</c:v>
                </c:pt>
                <c:pt idx="8">
                  <c:v>-4.9310230775910048E-2</c:v>
                </c:pt>
                <c:pt idx="9">
                  <c:v>-6.0352901484927696E-2</c:v>
                </c:pt>
                <c:pt idx="10">
                  <c:v>-0.11208509617264746</c:v>
                </c:pt>
                <c:pt idx="11">
                  <c:v>-8.9486727916149922E-2</c:v>
                </c:pt>
                <c:pt idx="12">
                  <c:v>-6.4628125138779149E-2</c:v>
                </c:pt>
                <c:pt idx="13">
                  <c:v>-8.5163118010092187E-2</c:v>
                </c:pt>
                <c:pt idx="14">
                  <c:v>-6.0649847251892944E-2</c:v>
                </c:pt>
                <c:pt idx="15">
                  <c:v>-6.1479041793128325E-2</c:v>
                </c:pt>
                <c:pt idx="16">
                  <c:v>-6.4638067519369458E-2</c:v>
                </c:pt>
                <c:pt idx="17">
                  <c:v>-3.5489658929948126E-2</c:v>
                </c:pt>
                <c:pt idx="18">
                  <c:v>-3.0200312455880826E-2</c:v>
                </c:pt>
                <c:pt idx="19">
                  <c:v>-4.8348471160136755E-2</c:v>
                </c:pt>
                <c:pt idx="20">
                  <c:v>-5.1008389380742224E-2</c:v>
                </c:pt>
                <c:pt idx="21">
                  <c:v>-5.8257047656481618E-2</c:v>
                </c:pt>
                <c:pt idx="22">
                  <c:v>-8.1969625364471152E-2</c:v>
                </c:pt>
                <c:pt idx="23">
                  <c:v>-0.1403744830790625</c:v>
                </c:pt>
                <c:pt idx="24">
                  <c:v>-0.1370305290738407</c:v>
                </c:pt>
                <c:pt idx="25">
                  <c:v>-0.15031885214553267</c:v>
                </c:pt>
                <c:pt idx="26">
                  <c:v>-0.1107024424452159</c:v>
                </c:pt>
                <c:pt idx="27">
                  <c:v>-9.0762003933205881E-2</c:v>
                </c:pt>
                <c:pt idx="28">
                  <c:v>-8.6739979571721998E-2</c:v>
                </c:pt>
                <c:pt idx="29">
                  <c:v>-0.11083765882124466</c:v>
                </c:pt>
                <c:pt idx="30">
                  <c:v>-0.17094398926753163</c:v>
                </c:pt>
                <c:pt idx="31">
                  <c:v>-0.1589634206561574</c:v>
                </c:pt>
                <c:pt idx="32">
                  <c:v>-0.14373898467083759</c:v>
                </c:pt>
                <c:pt idx="33">
                  <c:v>-0.15715125608722261</c:v>
                </c:pt>
                <c:pt idx="34">
                  <c:v>-0.10651139761369607</c:v>
                </c:pt>
                <c:pt idx="35">
                  <c:v>-8.5035855538535779E-2</c:v>
                </c:pt>
              </c:numCache>
            </c:numRef>
          </c:val>
        </c:ser>
        <c:axId val="149890176"/>
        <c:axId val="149891712"/>
      </c:areaChart>
      <c:lineChart>
        <c:grouping val="standard"/>
        <c:ser>
          <c:idx val="1"/>
          <c:order val="1"/>
          <c:spPr>
            <a:ln>
              <a:solidFill>
                <a:srgbClr val="7030A0"/>
              </a:solidFill>
            </a:ln>
          </c:spPr>
          <c:marker>
            <c:symbol val="none"/>
          </c:marker>
          <c:val>
            <c:numRef>
              <c:f>'KD BRIC'!$C$7:$C$42</c:f>
              <c:numCache>
                <c:formatCode>0.00%</c:formatCode>
                <c:ptCount val="36"/>
                <c:pt idx="0">
                  <c:v>-4.1146567855157119E-3</c:v>
                </c:pt>
                <c:pt idx="1">
                  <c:v>-8.0283003084950372E-2</c:v>
                </c:pt>
                <c:pt idx="2">
                  <c:v>-6.5345238347495366E-2</c:v>
                </c:pt>
                <c:pt idx="3">
                  <c:v>5.1016055176250359E-2</c:v>
                </c:pt>
                <c:pt idx="4">
                  <c:v>1.2174819030324044E-2</c:v>
                </c:pt>
                <c:pt idx="5">
                  <c:v>-1.4801062373075635E-2</c:v>
                </c:pt>
                <c:pt idx="6">
                  <c:v>7.6480682820954646E-2</c:v>
                </c:pt>
                <c:pt idx="7">
                  <c:v>1.0790084636760042E-2</c:v>
                </c:pt>
                <c:pt idx="8">
                  <c:v>-3.6485166056722515E-2</c:v>
                </c:pt>
                <c:pt idx="9">
                  <c:v>-1.1683416336643521E-2</c:v>
                </c:pt>
                <c:pt idx="10">
                  <c:v>-5.6628468284998845E-2</c:v>
                </c:pt>
                <c:pt idx="11">
                  <c:v>2.5132566382752044E-2</c:v>
                </c:pt>
                <c:pt idx="12">
                  <c:v>2.6935701580743831E-2</c:v>
                </c:pt>
                <c:pt idx="13">
                  <c:v>-2.2198399006452211E-2</c:v>
                </c:pt>
                <c:pt idx="14">
                  <c:v>2.6442530989656314E-2</c:v>
                </c:pt>
                <c:pt idx="15">
                  <c:v>-8.8312194621780816E-4</c:v>
                </c:pt>
                <c:pt idx="16">
                  <c:v>-3.3716394280321575E-3</c:v>
                </c:pt>
                <c:pt idx="17">
                  <c:v>3.0687006028881095E-2</c:v>
                </c:pt>
                <c:pt idx="18">
                  <c:v>5.4689885069497809E-3</c:v>
                </c:pt>
                <c:pt idx="19">
                  <c:v>-1.8890615837946052E-2</c:v>
                </c:pt>
                <c:pt idx="20">
                  <c:v>-2.7989683091114463E-3</c:v>
                </c:pt>
                <c:pt idx="21">
                  <c:v>-7.6675953688076608E-3</c:v>
                </c:pt>
                <c:pt idx="22">
                  <c:v>-2.5501885058073232E-2</c:v>
                </c:pt>
                <c:pt idx="23">
                  <c:v>-6.5733628938480546E-2</c:v>
                </c:pt>
                <c:pt idx="24">
                  <c:v>3.8824659647198954E-3</c:v>
                </c:pt>
                <c:pt idx="25">
                  <c:v>-1.5518155999630167E-2</c:v>
                </c:pt>
                <c:pt idx="26">
                  <c:v>4.5570730983226358E-2</c:v>
                </c:pt>
                <c:pt idx="27">
                  <c:v>2.217499184257524E-2</c:v>
                </c:pt>
                <c:pt idx="28">
                  <c:v>4.4137561243766752E-3</c:v>
                </c:pt>
                <c:pt idx="29">
                  <c:v>-2.6740808045883715E-2</c:v>
                </c:pt>
                <c:pt idx="30">
                  <c:v>-6.9992112776464957E-2</c:v>
                </c:pt>
                <c:pt idx="31">
                  <c:v>1.4347437019336915E-2</c:v>
                </c:pt>
                <c:pt idx="32">
                  <c:v>1.7940100026544208E-2</c:v>
                </c:pt>
                <c:pt idx="33">
                  <c:v>-1.5787738172085505E-2</c:v>
                </c:pt>
                <c:pt idx="34">
                  <c:v>5.8346062435604903E-2</c:v>
                </c:pt>
                <c:pt idx="35">
                  <c:v>2.3751299751595959E-2</c:v>
                </c:pt>
              </c:numCache>
            </c:numRef>
          </c:val>
        </c:ser>
        <c:marker val="1"/>
        <c:axId val="149890176"/>
        <c:axId val="149891712"/>
      </c:lineChart>
      <c:dateAx>
        <c:axId val="149890176"/>
        <c:scaling>
          <c:orientation val="minMax"/>
        </c:scaling>
        <c:axPos val="b"/>
        <c:numFmt formatCode="dd/mm/yyyy" sourceLinked="1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mk-MK"/>
          </a:p>
        </c:txPr>
        <c:crossAx val="149891712"/>
        <c:crosses val="autoZero"/>
        <c:auto val="1"/>
        <c:lblOffset val="100"/>
      </c:dateAx>
      <c:valAx>
        <c:axId val="149891712"/>
        <c:scaling>
          <c:orientation val="minMax"/>
        </c:scaling>
        <c:axPos val="l"/>
        <c:numFmt formatCode="0.00%" sourceLinked="1"/>
        <c:tickLblPos val="nextTo"/>
        <c:crossAx val="149890176"/>
        <c:crosses val="autoZero"/>
        <c:crossBetween val="between"/>
      </c:valAx>
    </c:plotArea>
    <c:plotVisOnly val="1"/>
    <c:dispBlanksAs val="gap"/>
  </c:chart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mk-MK"/>
  <c:style val="26"/>
  <c:chart>
    <c:plotArea>
      <c:layout/>
      <c:barChart>
        <c:barDir val="col"/>
        <c:grouping val="clustered"/>
        <c:ser>
          <c:idx val="0"/>
          <c:order val="0"/>
          <c:tx>
            <c:strRef>
              <c:f>Табела!$O$1</c:f>
              <c:strCache>
                <c:ptCount val="1"/>
                <c:pt idx="0">
                  <c:v> lirika Global</c:v>
                </c:pt>
              </c:strCache>
            </c:strRef>
          </c:tx>
          <c:cat>
            <c:numRef>
              <c:f>Табела!$N$3:$N$38</c:f>
              <c:numCache>
                <c:formatCode>dd/mm/yyyy</c:formatCode>
                <c:ptCount val="36"/>
                <c:pt idx="0">
                  <c:v>40755</c:v>
                </c:pt>
                <c:pt idx="1">
                  <c:v>40786</c:v>
                </c:pt>
                <c:pt idx="2">
                  <c:v>40816</c:v>
                </c:pt>
                <c:pt idx="3">
                  <c:v>40847</c:v>
                </c:pt>
                <c:pt idx="4">
                  <c:v>40877</c:v>
                </c:pt>
                <c:pt idx="5">
                  <c:v>40908</c:v>
                </c:pt>
                <c:pt idx="6">
                  <c:v>40939</c:v>
                </c:pt>
                <c:pt idx="7">
                  <c:v>40968</c:v>
                </c:pt>
                <c:pt idx="8">
                  <c:v>40999</c:v>
                </c:pt>
                <c:pt idx="9">
                  <c:v>41029</c:v>
                </c:pt>
                <c:pt idx="10">
                  <c:v>41060</c:v>
                </c:pt>
                <c:pt idx="11">
                  <c:v>41090</c:v>
                </c:pt>
                <c:pt idx="12">
                  <c:v>41121</c:v>
                </c:pt>
                <c:pt idx="13">
                  <c:v>41152</c:v>
                </c:pt>
                <c:pt idx="14">
                  <c:v>41182</c:v>
                </c:pt>
                <c:pt idx="15">
                  <c:v>41213</c:v>
                </c:pt>
                <c:pt idx="16">
                  <c:v>41243</c:v>
                </c:pt>
                <c:pt idx="17">
                  <c:v>41274</c:v>
                </c:pt>
                <c:pt idx="18">
                  <c:v>41305</c:v>
                </c:pt>
                <c:pt idx="19">
                  <c:v>41333</c:v>
                </c:pt>
                <c:pt idx="20">
                  <c:v>41364</c:v>
                </c:pt>
                <c:pt idx="21">
                  <c:v>41394</c:v>
                </c:pt>
                <c:pt idx="22">
                  <c:v>41425</c:v>
                </c:pt>
                <c:pt idx="23">
                  <c:v>41455</c:v>
                </c:pt>
                <c:pt idx="24">
                  <c:v>41486</c:v>
                </c:pt>
                <c:pt idx="25">
                  <c:v>41517</c:v>
                </c:pt>
                <c:pt idx="26">
                  <c:v>41547</c:v>
                </c:pt>
                <c:pt idx="27">
                  <c:v>41578</c:v>
                </c:pt>
                <c:pt idx="28">
                  <c:v>41608</c:v>
                </c:pt>
                <c:pt idx="29">
                  <c:v>41639</c:v>
                </c:pt>
                <c:pt idx="30">
                  <c:v>41670</c:v>
                </c:pt>
                <c:pt idx="31">
                  <c:v>41698</c:v>
                </c:pt>
                <c:pt idx="32">
                  <c:v>41729</c:v>
                </c:pt>
                <c:pt idx="33">
                  <c:v>41759</c:v>
                </c:pt>
                <c:pt idx="34">
                  <c:v>41790</c:v>
                </c:pt>
                <c:pt idx="35">
                  <c:v>41820</c:v>
                </c:pt>
              </c:numCache>
            </c:numRef>
          </c:cat>
          <c:val>
            <c:numRef>
              <c:f>Табела!$O$3:$O$38</c:f>
              <c:numCache>
                <c:formatCode>0.00%</c:formatCode>
                <c:ptCount val="36"/>
                <c:pt idx="0">
                  <c:v>9.3128234532516684E-3</c:v>
                </c:pt>
                <c:pt idx="1">
                  <c:v>-0.11001043241675205</c:v>
                </c:pt>
                <c:pt idx="2">
                  <c:v>-7.6525831714275017E-2</c:v>
                </c:pt>
                <c:pt idx="3">
                  <c:v>5.5753614919542407E-2</c:v>
                </c:pt>
                <c:pt idx="4">
                  <c:v>2.0186772318431346E-2</c:v>
                </c:pt>
                <c:pt idx="5">
                  <c:v>-1.6721819959777375E-2</c:v>
                </c:pt>
                <c:pt idx="6">
                  <c:v>2.9238728871553522E-2</c:v>
                </c:pt>
                <c:pt idx="7">
                  <c:v>1.6243865919763376E-2</c:v>
                </c:pt>
                <c:pt idx="8">
                  <c:v>-7.6676086969460766E-2</c:v>
                </c:pt>
                <c:pt idx="9">
                  <c:v>-3.8598556393970207E-3</c:v>
                </c:pt>
                <c:pt idx="10">
                  <c:v>-4.5844965839235051E-2</c:v>
                </c:pt>
                <c:pt idx="11">
                  <c:v>1.585759368509565E-2</c:v>
                </c:pt>
                <c:pt idx="12">
                  <c:v>3.2118229511880515E-2</c:v>
                </c:pt>
                <c:pt idx="13">
                  <c:v>-2.7393501527537886E-2</c:v>
                </c:pt>
                <c:pt idx="14">
                  <c:v>-5.5367475971643647E-3</c:v>
                </c:pt>
                <c:pt idx="15">
                  <c:v>-5.8187922854921704E-3</c:v>
                </c:pt>
                <c:pt idx="16">
                  <c:v>-5.2626241032753748E-3</c:v>
                </c:pt>
                <c:pt idx="17">
                  <c:v>-1.2019408830109074E-2</c:v>
                </c:pt>
                <c:pt idx="18">
                  <c:v>-5.3740467653143756E-3</c:v>
                </c:pt>
                <c:pt idx="19">
                  <c:v>2.1656915069227688E-2</c:v>
                </c:pt>
                <c:pt idx="20">
                  <c:v>4.9858696725293581E-3</c:v>
                </c:pt>
                <c:pt idx="21">
                  <c:v>-1.5246313509945318E-2</c:v>
                </c:pt>
                <c:pt idx="22">
                  <c:v>1.9418250107170611E-2</c:v>
                </c:pt>
                <c:pt idx="23">
                  <c:v>-4.6857735573722484E-2</c:v>
                </c:pt>
                <c:pt idx="24">
                  <c:v>3.0486113562505576E-2</c:v>
                </c:pt>
                <c:pt idx="25">
                  <c:v>-3.8942651177043507E-2</c:v>
                </c:pt>
                <c:pt idx="26">
                  <c:v>-5.8669031056367638E-3</c:v>
                </c:pt>
                <c:pt idx="27">
                  <c:v>5.7296696868706764E-3</c:v>
                </c:pt>
                <c:pt idx="28">
                  <c:v>2.5329816660309337E-2</c:v>
                </c:pt>
                <c:pt idx="29">
                  <c:v>5.2136145339101896E-3</c:v>
                </c:pt>
                <c:pt idx="30">
                  <c:v>-2.4985077498278052E-2</c:v>
                </c:pt>
                <c:pt idx="31">
                  <c:v>4.128469388273822E-2</c:v>
                </c:pt>
                <c:pt idx="32">
                  <c:v>-1.4733536039250733E-3</c:v>
                </c:pt>
                <c:pt idx="33">
                  <c:v>5.4387057571741171E-3</c:v>
                </c:pt>
                <c:pt idx="34">
                  <c:v>2.4523257192533236E-2</c:v>
                </c:pt>
                <c:pt idx="35">
                  <c:v>2.0527558319027918E-4</c:v>
                </c:pt>
              </c:numCache>
            </c:numRef>
          </c:val>
        </c:ser>
        <c:axId val="147483264"/>
        <c:axId val="147485056"/>
      </c:barChart>
      <c:scatterChart>
        <c:scatterStyle val="smoothMarker"/>
        <c:ser>
          <c:idx val="1"/>
          <c:order val="1"/>
          <c:tx>
            <c:strRef>
              <c:f>Табела!$O$1</c:f>
              <c:strCache>
                <c:ptCount val="1"/>
                <c:pt idx="0">
                  <c:v> lirika Global</c:v>
                </c:pt>
              </c:strCache>
            </c:strRef>
          </c:tx>
          <c:marker>
            <c:symbol val="none"/>
          </c:marker>
          <c:xVal>
            <c:numRef>
              <c:f>Табела!$O$69:$O$104</c:f>
              <c:numCache>
                <c:formatCode>0.00%</c:formatCode>
                <c:ptCount val="36"/>
                <c:pt idx="0">
                  <c:v>-0.11001043241675205</c:v>
                </c:pt>
                <c:pt idx="1">
                  <c:v>-7.6676086969460766E-2</c:v>
                </c:pt>
                <c:pt idx="2">
                  <c:v>-7.6525831714275017E-2</c:v>
                </c:pt>
                <c:pt idx="3">
                  <c:v>-4.6857735573722484E-2</c:v>
                </c:pt>
                <c:pt idx="4">
                  <c:v>-4.6394312216786866E-2</c:v>
                </c:pt>
                <c:pt idx="5">
                  <c:v>-4.5844965839235051E-2</c:v>
                </c:pt>
                <c:pt idx="6">
                  <c:v>-3.8942651177043507E-2</c:v>
                </c:pt>
                <c:pt idx="7">
                  <c:v>-2.7393501527537886E-2</c:v>
                </c:pt>
                <c:pt idx="8">
                  <c:v>-2.4985077498278052E-2</c:v>
                </c:pt>
                <c:pt idx="9">
                  <c:v>-2.3224680773806964E-2</c:v>
                </c:pt>
                <c:pt idx="10">
                  <c:v>-1.6721819959777375E-2</c:v>
                </c:pt>
                <c:pt idx="11">
                  <c:v>-1.5246313509945318E-2</c:v>
                </c:pt>
                <c:pt idx="12">
                  <c:v>-1.2019408830109074E-2</c:v>
                </c:pt>
                <c:pt idx="13">
                  <c:v>-8.3049093995488325E-3</c:v>
                </c:pt>
                <c:pt idx="14">
                  <c:v>-5.8669031056367638E-3</c:v>
                </c:pt>
                <c:pt idx="15">
                  <c:v>-5.8187922854921704E-3</c:v>
                </c:pt>
                <c:pt idx="16">
                  <c:v>-5.5367475971643647E-3</c:v>
                </c:pt>
                <c:pt idx="17">
                  <c:v>-5.3740467653143756E-3</c:v>
                </c:pt>
                <c:pt idx="18">
                  <c:v>-5.2626241032753748E-3</c:v>
                </c:pt>
                <c:pt idx="19">
                  <c:v>-3.8598556393970207E-3</c:v>
                </c:pt>
                <c:pt idx="20">
                  <c:v>-1.4733536039250733E-3</c:v>
                </c:pt>
                <c:pt idx="21">
                  <c:v>4.9858696725293581E-3</c:v>
                </c:pt>
                <c:pt idx="22">
                  <c:v>5.2136145339101896E-3</c:v>
                </c:pt>
                <c:pt idx="23">
                  <c:v>5.7296696868706764E-3</c:v>
                </c:pt>
                <c:pt idx="24">
                  <c:v>9.3128234532516684E-3</c:v>
                </c:pt>
                <c:pt idx="25">
                  <c:v>1.585759368509565E-2</c:v>
                </c:pt>
                <c:pt idx="26">
                  <c:v>1.6243865919763376E-2</c:v>
                </c:pt>
                <c:pt idx="27">
                  <c:v>1.9418250107170611E-2</c:v>
                </c:pt>
                <c:pt idx="28">
                  <c:v>2.0186772318431346E-2</c:v>
                </c:pt>
                <c:pt idx="29">
                  <c:v>2.1656915069227688E-2</c:v>
                </c:pt>
                <c:pt idx="30">
                  <c:v>2.5329816660309337E-2</c:v>
                </c:pt>
                <c:pt idx="31">
                  <c:v>2.9238728871553522E-2</c:v>
                </c:pt>
                <c:pt idx="32">
                  <c:v>3.0486113562505576E-2</c:v>
                </c:pt>
                <c:pt idx="33">
                  <c:v>3.2118229511880515E-2</c:v>
                </c:pt>
                <c:pt idx="34">
                  <c:v>4.128469388273822E-2</c:v>
                </c:pt>
                <c:pt idx="35">
                  <c:v>5.5753614919542407E-2</c:v>
                </c:pt>
              </c:numCache>
            </c:numRef>
          </c:xVal>
          <c:yVal>
            <c:numRef>
              <c:f>Табела!$O$144:$O$179</c:f>
              <c:numCache>
                <c:formatCode>0.00%</c:formatCode>
                <c:ptCount val="36"/>
                <c:pt idx="0">
                  <c:v>3.1918430120752314E-4</c:v>
                </c:pt>
                <c:pt idx="1">
                  <c:v>4.0492280874197132E-3</c:v>
                </c:pt>
                <c:pt idx="2">
                  <c:v>4.0870362453747705E-3</c:v>
                </c:pt>
                <c:pt idx="3">
                  <c:v>1.7523046339884933E-2</c:v>
                </c:pt>
                <c:pt idx="4">
                  <c:v>1.7819032064260051E-2</c:v>
                </c:pt>
                <c:pt idx="5">
                  <c:v>1.8172042777236701E-2</c:v>
                </c:pt>
                <c:pt idx="6">
                  <c:v>2.2744184598911046E-2</c:v>
                </c:pt>
                <c:pt idx="7">
                  <c:v>3.0218016081680153E-2</c:v>
                </c:pt>
                <c:pt idx="8">
                  <c:v>3.1603686776108461E-2</c:v>
                </c:pt>
                <c:pt idx="9">
                  <c:v>3.2553937732043771E-2</c:v>
                </c:pt>
                <c:pt idx="10">
                  <c:v>3.5491275425905799E-2</c:v>
                </c:pt>
                <c:pt idx="11">
                  <c:v>3.6011566380976273E-2</c:v>
                </c:pt>
                <c:pt idx="12">
                  <c:v>3.6935034592295822E-2</c:v>
                </c:pt>
                <c:pt idx="13">
                  <c:v>3.7609237291350232E-2</c:v>
                </c:pt>
                <c:pt idx="14">
                  <c:v>3.7814397014213838E-2</c:v>
                </c:pt>
                <c:pt idx="15">
                  <c:v>3.7816517018679024E-2</c:v>
                </c:pt>
                <c:pt idx="16">
                  <c:v>3.7827437114028223E-2</c:v>
                </c:pt>
                <c:pt idx="17">
                  <c:v>3.783256392503969E-2</c:v>
                </c:pt>
                <c:pt idx="18">
                  <c:v>3.7835579739626451E-2</c:v>
                </c:pt>
                <c:pt idx="19">
                  <c:v>3.7839085415565792E-2</c:v>
                </c:pt>
                <c:pt idx="20">
                  <c:v>3.7698568866475567E-2</c:v>
                </c:pt>
                <c:pt idx="21">
                  <c:v>3.6417518786839326E-2</c:v>
                </c:pt>
                <c:pt idx="22">
                  <c:v>3.6349406414087133E-2</c:v>
                </c:pt>
                <c:pt idx="23">
                  <c:v>3.6189581602952492E-2</c:v>
                </c:pt>
                <c:pt idx="24">
                  <c:v>3.4878682501733274E-2</c:v>
                </c:pt>
                <c:pt idx="25">
                  <c:v>3.1691833901656009E-2</c:v>
                </c:pt>
                <c:pt idx="26">
                  <c:v>3.1476958749940241E-2</c:v>
                </c:pt>
                <c:pt idx="27">
                  <c:v>2.962147796491154E-2</c:v>
                </c:pt>
                <c:pt idx="28">
                  <c:v>2.9151054754664479E-2</c:v>
                </c:pt>
                <c:pt idx="29">
                  <c:v>2.8231999710957686E-2</c:v>
                </c:pt>
                <c:pt idx="30">
                  <c:v>2.5850274936279616E-2</c:v>
                </c:pt>
                <c:pt idx="31">
                  <c:v>2.323857556936804E-2</c:v>
                </c:pt>
                <c:pt idx="32">
                  <c:v>2.2400144556522627E-2</c:v>
                </c:pt>
                <c:pt idx="33">
                  <c:v>2.1305646127681887E-2</c:v>
                </c:pt>
                <c:pt idx="34">
                  <c:v>1.541240395061939E-2</c:v>
                </c:pt>
                <c:pt idx="35">
                  <c:v>7.9837826835024248E-3</c:v>
                </c:pt>
              </c:numCache>
            </c:numRef>
          </c:yVal>
          <c:smooth val="1"/>
        </c:ser>
        <c:axId val="147488128"/>
        <c:axId val="147486592"/>
      </c:scatterChart>
      <c:dateAx>
        <c:axId val="147483264"/>
        <c:scaling>
          <c:orientation val="minMax"/>
        </c:scaling>
        <c:axPos val="b"/>
        <c:numFmt formatCode="dd/mm/yyyy" sourceLinked="1"/>
        <c:tickLblPos val="nextTo"/>
        <c:crossAx val="147485056"/>
        <c:crosses val="autoZero"/>
        <c:auto val="1"/>
        <c:lblOffset val="100"/>
      </c:dateAx>
      <c:valAx>
        <c:axId val="147485056"/>
        <c:scaling>
          <c:orientation val="minMax"/>
        </c:scaling>
        <c:axPos val="l"/>
        <c:numFmt formatCode="0.00%" sourceLinked="1"/>
        <c:tickLblPos val="nextTo"/>
        <c:crossAx val="147483264"/>
        <c:crosses val="autoZero"/>
        <c:crossBetween val="between"/>
      </c:valAx>
      <c:valAx>
        <c:axId val="147486592"/>
        <c:scaling>
          <c:orientation val="minMax"/>
        </c:scaling>
        <c:axPos val="r"/>
        <c:numFmt formatCode="0.00%" sourceLinked="1"/>
        <c:tickLblPos val="nextTo"/>
        <c:crossAx val="147488128"/>
        <c:crosses val="max"/>
        <c:crossBetween val="midCat"/>
      </c:valAx>
      <c:valAx>
        <c:axId val="147488128"/>
        <c:scaling>
          <c:orientation val="minMax"/>
          <c:max val="6.0000000000000026E-2"/>
          <c:min val="-0.12000000000000002"/>
        </c:scaling>
        <c:axPos val="t"/>
        <c:numFmt formatCode="0.00%" sourceLinked="1"/>
        <c:tickLblPos val="nextTo"/>
        <c:crossAx val="147486592"/>
        <c:crosses val="max"/>
        <c:crossBetween val="midCat"/>
      </c:valAx>
    </c:plotArea>
    <c:legend>
      <c:legendPos val="b"/>
    </c:legend>
    <c:plotVisOnly val="1"/>
    <c:dispBlanksAs val="gap"/>
  </c:chart>
  <c:spPr>
    <a:effectLst>
      <a:outerShdw blurRad="50800" dist="38100" dir="2700000" algn="tl" rotWithShape="0">
        <a:prstClr val="black">
          <a:alpha val="40000"/>
        </a:prstClr>
      </a:outerShdw>
    </a:effectLst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mk-MK"/>
  <c:style val="26"/>
  <c:chart>
    <c:plotArea>
      <c:layout/>
      <c:areaChart>
        <c:grouping val="standard"/>
        <c:ser>
          <c:idx val="0"/>
          <c:order val="0"/>
          <c:spPr>
            <a:solidFill>
              <a:schemeClr val="bg1">
                <a:lumMod val="75000"/>
              </a:schemeClr>
            </a:solidFill>
          </c:spPr>
          <c:cat>
            <c:numRef>
              <c:f>'KD NOVA EU'!$A$6:$A$42</c:f>
              <c:numCache>
                <c:formatCode>dd/mm/yyyy</c:formatCode>
                <c:ptCount val="37"/>
                <c:pt idx="0">
                  <c:v>40724</c:v>
                </c:pt>
                <c:pt idx="1">
                  <c:v>40755</c:v>
                </c:pt>
                <c:pt idx="2">
                  <c:v>40786</c:v>
                </c:pt>
                <c:pt idx="3">
                  <c:v>40816</c:v>
                </c:pt>
                <c:pt idx="4">
                  <c:v>40847</c:v>
                </c:pt>
                <c:pt idx="5">
                  <c:v>40877</c:v>
                </c:pt>
                <c:pt idx="6">
                  <c:v>40908</c:v>
                </c:pt>
                <c:pt idx="7">
                  <c:v>40939</c:v>
                </c:pt>
                <c:pt idx="8">
                  <c:v>40968</c:v>
                </c:pt>
                <c:pt idx="9">
                  <c:v>40999</c:v>
                </c:pt>
                <c:pt idx="10">
                  <c:v>41029</c:v>
                </c:pt>
                <c:pt idx="11">
                  <c:v>41060</c:v>
                </c:pt>
                <c:pt idx="12">
                  <c:v>41090</c:v>
                </c:pt>
                <c:pt idx="13">
                  <c:v>41121</c:v>
                </c:pt>
                <c:pt idx="14">
                  <c:v>41152</c:v>
                </c:pt>
                <c:pt idx="15">
                  <c:v>41182</c:v>
                </c:pt>
                <c:pt idx="16">
                  <c:v>41213</c:v>
                </c:pt>
                <c:pt idx="17">
                  <c:v>41243</c:v>
                </c:pt>
                <c:pt idx="18">
                  <c:v>41274</c:v>
                </c:pt>
                <c:pt idx="19">
                  <c:v>41305</c:v>
                </c:pt>
                <c:pt idx="20">
                  <c:v>41333</c:v>
                </c:pt>
                <c:pt idx="21">
                  <c:v>41364</c:v>
                </c:pt>
                <c:pt idx="22">
                  <c:v>41394</c:v>
                </c:pt>
                <c:pt idx="23">
                  <c:v>41425</c:v>
                </c:pt>
                <c:pt idx="24">
                  <c:v>41455</c:v>
                </c:pt>
                <c:pt idx="25">
                  <c:v>41486</c:v>
                </c:pt>
                <c:pt idx="26">
                  <c:v>41517</c:v>
                </c:pt>
                <c:pt idx="27">
                  <c:v>41547</c:v>
                </c:pt>
                <c:pt idx="28">
                  <c:v>41578</c:v>
                </c:pt>
                <c:pt idx="29">
                  <c:v>41608</c:v>
                </c:pt>
                <c:pt idx="30">
                  <c:v>41639</c:v>
                </c:pt>
                <c:pt idx="31">
                  <c:v>41670</c:v>
                </c:pt>
                <c:pt idx="32">
                  <c:v>41698</c:v>
                </c:pt>
                <c:pt idx="33">
                  <c:v>41729</c:v>
                </c:pt>
                <c:pt idx="34">
                  <c:v>41759</c:v>
                </c:pt>
                <c:pt idx="35">
                  <c:v>41790</c:v>
                </c:pt>
                <c:pt idx="36">
                  <c:v>41820</c:v>
                </c:pt>
              </c:numCache>
            </c:numRef>
          </c:cat>
          <c:val>
            <c:numRef>
              <c:f>'KD NOVA EU'!$E$7:$E$42</c:f>
              <c:numCache>
                <c:formatCode>0.00%</c:formatCode>
                <c:ptCount val="36"/>
                <c:pt idx="0">
                  <c:v>-3.9806402392109717E-2</c:v>
                </c:pt>
                <c:pt idx="1">
                  <c:v>-0.1192742357413709</c:v>
                </c:pt>
                <c:pt idx="2">
                  <c:v>-0.20623765920536211</c:v>
                </c:pt>
                <c:pt idx="3">
                  <c:v>-0.20991458833781748</c:v>
                </c:pt>
                <c:pt idx="4">
                  <c:v>-0.25926075906719387</c:v>
                </c:pt>
                <c:pt idx="5">
                  <c:v>-0.26101823400495333</c:v>
                </c:pt>
                <c:pt idx="6">
                  <c:v>-0.25355422984532605</c:v>
                </c:pt>
                <c:pt idx="7">
                  <c:v>-0.24964405058288239</c:v>
                </c:pt>
                <c:pt idx="8">
                  <c:v>-0.25197088260877315</c:v>
                </c:pt>
                <c:pt idx="9">
                  <c:v>-0.27101640363934992</c:v>
                </c:pt>
                <c:pt idx="10">
                  <c:v>-0.30305023138736858</c:v>
                </c:pt>
                <c:pt idx="11">
                  <c:v>-0.31104957699117047</c:v>
                </c:pt>
                <c:pt idx="12">
                  <c:v>-0.31788672142645408</c:v>
                </c:pt>
                <c:pt idx="13">
                  <c:v>-0.31952190202522668</c:v>
                </c:pt>
                <c:pt idx="14">
                  <c:v>-0.29600089412549829</c:v>
                </c:pt>
                <c:pt idx="15">
                  <c:v>-0.30260073894937012</c:v>
                </c:pt>
                <c:pt idx="16">
                  <c:v>-0.30058814668193595</c:v>
                </c:pt>
                <c:pt idx="17">
                  <c:v>-0.27134441163464612</c:v>
                </c:pt>
                <c:pt idx="18">
                  <c:v>-0.24498147767196926</c:v>
                </c:pt>
                <c:pt idx="19">
                  <c:v>-0.24724675758022427</c:v>
                </c:pt>
                <c:pt idx="20">
                  <c:v>-0.24908846173159066</c:v>
                </c:pt>
                <c:pt idx="21">
                  <c:v>-0.24446557373862698</c:v>
                </c:pt>
                <c:pt idx="22">
                  <c:v>-0.26081899951892157</c:v>
                </c:pt>
                <c:pt idx="23">
                  <c:v>-0.2700874526008199</c:v>
                </c:pt>
                <c:pt idx="24">
                  <c:v>-0.26129197894917577</c:v>
                </c:pt>
                <c:pt idx="25">
                  <c:v>-0.26279595634982983</c:v>
                </c:pt>
                <c:pt idx="26">
                  <c:v>-0.26656359386616957</c:v>
                </c:pt>
                <c:pt idx="27">
                  <c:v>-0.25428961567181707</c:v>
                </c:pt>
                <c:pt idx="28">
                  <c:v>-0.24973718865562078</c:v>
                </c:pt>
                <c:pt idx="29">
                  <c:v>-0.24935491760925096</c:v>
                </c:pt>
                <c:pt idx="30">
                  <c:v>-0.22481425028710819</c:v>
                </c:pt>
                <c:pt idx="31">
                  <c:v>-0.20496612203841175</c:v>
                </c:pt>
                <c:pt idx="32">
                  <c:v>-0.19940861373292534</c:v>
                </c:pt>
                <c:pt idx="33">
                  <c:v>-0.17374381036764436</c:v>
                </c:pt>
                <c:pt idx="34">
                  <c:v>-0.12741774288384633</c:v>
                </c:pt>
                <c:pt idx="35">
                  <c:v>-0.12766071176925087</c:v>
                </c:pt>
              </c:numCache>
            </c:numRef>
          </c:val>
        </c:ser>
        <c:axId val="150318080"/>
        <c:axId val="150323968"/>
      </c:areaChart>
      <c:lineChart>
        <c:grouping val="standard"/>
        <c:ser>
          <c:idx val="1"/>
          <c:order val="1"/>
          <c:spPr>
            <a:ln>
              <a:solidFill>
                <a:srgbClr val="7030A0"/>
              </a:solidFill>
            </a:ln>
          </c:spPr>
          <c:marker>
            <c:symbol val="none"/>
          </c:marker>
          <c:val>
            <c:numRef>
              <c:f>'KD NOVA EU'!$C$7:$C$42</c:f>
              <c:numCache>
                <c:formatCode>0.00%</c:formatCode>
                <c:ptCount val="36"/>
                <c:pt idx="0">
                  <c:v>-4.0620350676855793E-2</c:v>
                </c:pt>
                <c:pt idx="1">
                  <c:v>-8.6388628625604966E-2</c:v>
                </c:pt>
                <c:pt idx="2">
                  <c:v>-0.1039622021358239</c:v>
                </c:pt>
                <c:pt idx="3">
                  <c:v>-4.6430418988226696E-3</c:v>
                </c:pt>
                <c:pt idx="4">
                  <c:v>-6.4492393855992314E-2</c:v>
                </c:pt>
                <c:pt idx="5">
                  <c:v>-2.3754150355704091E-3</c:v>
                </c:pt>
                <c:pt idx="6">
                  <c:v>1.0049722114327555E-2</c:v>
                </c:pt>
                <c:pt idx="7">
                  <c:v>5.2247242987947737E-3</c:v>
                </c:pt>
                <c:pt idx="8">
                  <c:v>-3.105788956129142E-3</c:v>
                </c:pt>
                <c:pt idx="9">
                  <c:v>-2.5790674017860366E-2</c:v>
                </c:pt>
                <c:pt idx="10">
                  <c:v>-4.4937890016714555E-2</c:v>
                </c:pt>
                <c:pt idx="11">
                  <c:v>-1.1544026745553458E-2</c:v>
                </c:pt>
                <c:pt idx="12">
                  <c:v>-9.9735717643814233E-3</c:v>
                </c:pt>
                <c:pt idx="13">
                  <c:v>-2.4001052874270132E-3</c:v>
                </c:pt>
                <c:pt idx="14">
                  <c:v>3.3981449714084205E-2</c:v>
                </c:pt>
                <c:pt idx="15">
                  <c:v>-9.4190114291491638E-3</c:v>
                </c:pt>
                <c:pt idx="16">
                  <c:v>2.88169766044251E-3</c:v>
                </c:pt>
                <c:pt idx="17">
                  <c:v>4.0961404104681402E-2</c:v>
                </c:pt>
                <c:pt idx="18">
                  <c:v>3.554110540432491E-2</c:v>
                </c:pt>
                <c:pt idx="19">
                  <c:v>-3.0048070478923914E-3</c:v>
                </c:pt>
                <c:pt idx="20">
                  <c:v>-2.4496218784546497E-3</c:v>
                </c:pt>
                <c:pt idx="21">
                  <c:v>6.1374952880833573E-3</c:v>
                </c:pt>
                <c:pt idx="22">
                  <c:v>-2.1882531009885939E-2</c:v>
                </c:pt>
                <c:pt idx="23">
                  <c:v>-1.2618088301999302E-2</c:v>
                </c:pt>
                <c:pt idx="24">
                  <c:v>1.1978013926303531E-2</c:v>
                </c:pt>
                <c:pt idx="25">
                  <c:v>-2.0380318817058278E-3</c:v>
                </c:pt>
                <c:pt idx="26">
                  <c:v>-5.1238163069612618E-3</c:v>
                </c:pt>
                <c:pt idx="27">
                  <c:v>1.6596405443474731E-2</c:v>
                </c:pt>
                <c:pt idx="28">
                  <c:v>6.0862602112842805E-3</c:v>
                </c:pt>
                <c:pt idx="29">
                  <c:v>5.093864270170526E-4</c:v>
                </c:pt>
                <c:pt idx="30">
                  <c:v>3.2169730982113801E-2</c:v>
                </c:pt>
                <c:pt idx="31">
                  <c:v>2.5282049850267295E-2</c:v>
                </c:pt>
                <c:pt idx="32">
                  <c:v>6.9659598692081584E-3</c:v>
                </c:pt>
                <c:pt idx="33">
                  <c:v>3.1554194968395684E-2</c:v>
                </c:pt>
                <c:pt idx="34">
                  <c:v>5.4552044757607207E-2</c:v>
                </c:pt>
                <c:pt idx="35">
                  <c:v>-2.7848688970888761E-4</c:v>
                </c:pt>
              </c:numCache>
            </c:numRef>
          </c:val>
        </c:ser>
        <c:marker val="1"/>
        <c:axId val="150318080"/>
        <c:axId val="150323968"/>
      </c:lineChart>
      <c:dateAx>
        <c:axId val="150318080"/>
        <c:scaling>
          <c:orientation val="minMax"/>
        </c:scaling>
        <c:axPos val="b"/>
        <c:numFmt formatCode="dd/mm/yyyy" sourceLinked="1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mk-MK"/>
          </a:p>
        </c:txPr>
        <c:crossAx val="150323968"/>
        <c:crosses val="autoZero"/>
        <c:auto val="1"/>
        <c:lblOffset val="100"/>
      </c:dateAx>
      <c:valAx>
        <c:axId val="150323968"/>
        <c:scaling>
          <c:orientation val="minMax"/>
        </c:scaling>
        <c:axPos val="l"/>
        <c:numFmt formatCode="0.00%" sourceLinked="1"/>
        <c:tickLblPos val="nextTo"/>
        <c:crossAx val="150318080"/>
        <c:crosses val="autoZero"/>
        <c:crossBetween val="between"/>
      </c:valAx>
    </c:plotArea>
    <c:plotVisOnly val="1"/>
    <c:dispBlanksAs val="gap"/>
  </c:chart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mk-MK"/>
  <c:style val="26"/>
  <c:chart>
    <c:plotArea>
      <c:layout/>
      <c:areaChart>
        <c:grouping val="standard"/>
        <c:ser>
          <c:idx val="0"/>
          <c:order val="0"/>
          <c:spPr>
            <a:solidFill>
              <a:schemeClr val="bg1">
                <a:lumMod val="75000"/>
              </a:schemeClr>
            </a:solidFill>
          </c:spPr>
          <c:cat>
            <c:numRef>
              <c:f>'Penzija +'!$A$6:$A$42</c:f>
              <c:numCache>
                <c:formatCode>dd/mm/yyyy</c:formatCode>
                <c:ptCount val="37"/>
                <c:pt idx="0">
                  <c:v>40724</c:v>
                </c:pt>
                <c:pt idx="1">
                  <c:v>40755</c:v>
                </c:pt>
                <c:pt idx="2">
                  <c:v>40786</c:v>
                </c:pt>
                <c:pt idx="3">
                  <c:v>40816</c:v>
                </c:pt>
                <c:pt idx="4">
                  <c:v>40847</c:v>
                </c:pt>
                <c:pt idx="5">
                  <c:v>40877</c:v>
                </c:pt>
                <c:pt idx="6">
                  <c:v>40908</c:v>
                </c:pt>
                <c:pt idx="7">
                  <c:v>40939</c:v>
                </c:pt>
                <c:pt idx="8">
                  <c:v>40968</c:v>
                </c:pt>
                <c:pt idx="9">
                  <c:v>40999</c:v>
                </c:pt>
                <c:pt idx="10">
                  <c:v>41029</c:v>
                </c:pt>
                <c:pt idx="11">
                  <c:v>41060</c:v>
                </c:pt>
                <c:pt idx="12">
                  <c:v>41090</c:v>
                </c:pt>
                <c:pt idx="13">
                  <c:v>41121</c:v>
                </c:pt>
                <c:pt idx="14">
                  <c:v>41152</c:v>
                </c:pt>
                <c:pt idx="15">
                  <c:v>41182</c:v>
                </c:pt>
                <c:pt idx="16">
                  <c:v>41213</c:v>
                </c:pt>
                <c:pt idx="17">
                  <c:v>41243</c:v>
                </c:pt>
                <c:pt idx="18">
                  <c:v>41274</c:v>
                </c:pt>
                <c:pt idx="19">
                  <c:v>41305</c:v>
                </c:pt>
                <c:pt idx="20">
                  <c:v>41333</c:v>
                </c:pt>
                <c:pt idx="21">
                  <c:v>41364</c:v>
                </c:pt>
                <c:pt idx="22">
                  <c:v>41394</c:v>
                </c:pt>
                <c:pt idx="23">
                  <c:v>41425</c:v>
                </c:pt>
                <c:pt idx="24">
                  <c:v>41455</c:v>
                </c:pt>
                <c:pt idx="25">
                  <c:v>41486</c:v>
                </c:pt>
                <c:pt idx="26">
                  <c:v>41517</c:v>
                </c:pt>
                <c:pt idx="27">
                  <c:v>41547</c:v>
                </c:pt>
                <c:pt idx="28">
                  <c:v>41578</c:v>
                </c:pt>
                <c:pt idx="29">
                  <c:v>41608</c:v>
                </c:pt>
                <c:pt idx="30">
                  <c:v>41639</c:v>
                </c:pt>
                <c:pt idx="31">
                  <c:v>41670</c:v>
                </c:pt>
                <c:pt idx="32">
                  <c:v>41698</c:v>
                </c:pt>
                <c:pt idx="33">
                  <c:v>41729</c:v>
                </c:pt>
                <c:pt idx="34">
                  <c:v>41759</c:v>
                </c:pt>
                <c:pt idx="35">
                  <c:v>41790</c:v>
                </c:pt>
                <c:pt idx="36">
                  <c:v>41820</c:v>
                </c:pt>
              </c:numCache>
            </c:numRef>
          </c:cat>
          <c:val>
            <c:numRef>
              <c:f>'Penzija +'!$E$7:$E$42</c:f>
              <c:numCache>
                <c:formatCode>0.00%</c:formatCode>
                <c:ptCount val="36"/>
                <c:pt idx="0">
                  <c:v>-5.0989376548256481E-3</c:v>
                </c:pt>
                <c:pt idx="1">
                  <c:v>-1.9251127334242432E-2</c:v>
                </c:pt>
                <c:pt idx="2">
                  <c:v>-2.3404930657639791E-2</c:v>
                </c:pt>
                <c:pt idx="3">
                  <c:v>-1.4637169491134774E-2</c:v>
                </c:pt>
                <c:pt idx="4">
                  <c:v>-1.6178997448314719E-2</c:v>
                </c:pt>
                <c:pt idx="5">
                  <c:v>-8.2765750317853222E-3</c:v>
                </c:pt>
                <c:pt idx="6">
                  <c:v>-2.6749252138077986E-3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-6.1904119117259563E-5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-3.9934476934660383E-4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-9.8219046003085418E-3</c:v>
                </c:pt>
                <c:pt idx="24">
                  <c:v>-2.109288993500014E-3</c:v>
                </c:pt>
                <c:pt idx="25">
                  <c:v>-3.8124815547783309E-3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-9.9248263174549715E-3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axId val="150500480"/>
        <c:axId val="150502016"/>
      </c:areaChart>
      <c:lineChart>
        <c:grouping val="standard"/>
        <c:ser>
          <c:idx val="1"/>
          <c:order val="1"/>
          <c:spPr>
            <a:ln>
              <a:solidFill>
                <a:srgbClr val="7030A0"/>
              </a:solidFill>
            </a:ln>
          </c:spPr>
          <c:marker>
            <c:symbol val="none"/>
          </c:marker>
          <c:val>
            <c:numRef>
              <c:f>'Penzija +'!$C$7:$C$42</c:f>
              <c:numCache>
                <c:formatCode>0.00%</c:formatCode>
                <c:ptCount val="36"/>
                <c:pt idx="0">
                  <c:v>-5.1119815964850868E-3</c:v>
                </c:pt>
                <c:pt idx="1">
                  <c:v>-1.4326861758024462E-2</c:v>
                </c:pt>
                <c:pt idx="2">
                  <c:v>-4.2443328123620058E-3</c:v>
                </c:pt>
                <c:pt idx="3">
                  <c:v>8.9378263770279829E-3</c:v>
                </c:pt>
                <c:pt idx="4">
                  <c:v>-1.5659566632320876E-3</c:v>
                </c:pt>
                <c:pt idx="5">
                  <c:v>8.0002904067493375E-3</c:v>
                </c:pt>
                <c:pt idx="6">
                  <c:v>5.6325068273451358E-3</c:v>
                </c:pt>
                <c:pt idx="7">
                  <c:v>2.0119564995739497E-2</c:v>
                </c:pt>
                <c:pt idx="8">
                  <c:v>9.8407119030853888E-4</c:v>
                </c:pt>
                <c:pt idx="9">
                  <c:v>5.9750320628215838E-3</c:v>
                </c:pt>
                <c:pt idx="10">
                  <c:v>6.337700129147323E-3</c:v>
                </c:pt>
                <c:pt idx="11">
                  <c:v>-6.1906035256277783E-5</c:v>
                </c:pt>
                <c:pt idx="12">
                  <c:v>1.0187676090906574E-2</c:v>
                </c:pt>
                <c:pt idx="13">
                  <c:v>3.3859641149770587E-3</c:v>
                </c:pt>
                <c:pt idx="14">
                  <c:v>4.4183565196048968E-4</c:v>
                </c:pt>
                <c:pt idx="15">
                  <c:v>-3.9942452870398511E-4</c:v>
                </c:pt>
                <c:pt idx="16">
                  <c:v>2.7697892340368077E-3</c:v>
                </c:pt>
                <c:pt idx="17">
                  <c:v>4.3871343037679613E-3</c:v>
                </c:pt>
                <c:pt idx="18">
                  <c:v>1.7912117543288666E-2</c:v>
                </c:pt>
                <c:pt idx="19">
                  <c:v>2.5833307425921037E-3</c:v>
                </c:pt>
                <c:pt idx="20">
                  <c:v>1.1483158398057256E-2</c:v>
                </c:pt>
                <c:pt idx="21">
                  <c:v>8.831092288745384E-3</c:v>
                </c:pt>
                <c:pt idx="22">
                  <c:v>5.3676154508730724E-3</c:v>
                </c:pt>
                <c:pt idx="23">
                  <c:v>-9.8704576894257587E-3</c:v>
                </c:pt>
                <c:pt idx="24">
                  <c:v>7.7589410127938191E-3</c:v>
                </c:pt>
                <c:pt idx="25">
                  <c:v>-1.7082509104203627E-3</c:v>
                </c:pt>
                <c:pt idx="26">
                  <c:v>9.7696391192241758E-3</c:v>
                </c:pt>
                <c:pt idx="27">
                  <c:v>7.2147040498831277E-3</c:v>
                </c:pt>
                <c:pt idx="28">
                  <c:v>1.0909100075439446E-2</c:v>
                </c:pt>
                <c:pt idx="29">
                  <c:v>2.4246638882175622E-2</c:v>
                </c:pt>
                <c:pt idx="30">
                  <c:v>-9.9744057235949483E-3</c:v>
                </c:pt>
                <c:pt idx="31">
                  <c:v>1.0350548184132865E-2</c:v>
                </c:pt>
                <c:pt idx="32">
                  <c:v>5.1522143763511417E-3</c:v>
                </c:pt>
                <c:pt idx="33">
                  <c:v>3.0083189835965508E-3</c:v>
                </c:pt>
                <c:pt idx="34">
                  <c:v>8.8492806050172491E-3</c:v>
                </c:pt>
                <c:pt idx="35">
                  <c:v>3.6079413761990835E-3</c:v>
                </c:pt>
              </c:numCache>
            </c:numRef>
          </c:val>
        </c:ser>
        <c:marker val="1"/>
        <c:axId val="150500480"/>
        <c:axId val="150502016"/>
      </c:lineChart>
      <c:dateAx>
        <c:axId val="150500480"/>
        <c:scaling>
          <c:orientation val="minMax"/>
        </c:scaling>
        <c:axPos val="b"/>
        <c:numFmt formatCode="dd/mm/yyyy" sourceLinked="1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mk-MK"/>
          </a:p>
        </c:txPr>
        <c:crossAx val="150502016"/>
        <c:crosses val="autoZero"/>
        <c:auto val="1"/>
        <c:lblOffset val="100"/>
      </c:dateAx>
      <c:valAx>
        <c:axId val="150502016"/>
        <c:scaling>
          <c:orientation val="minMax"/>
        </c:scaling>
        <c:axPos val="l"/>
        <c:numFmt formatCode="0.00%" sourceLinked="1"/>
        <c:tickLblPos val="nextTo"/>
        <c:crossAx val="150500480"/>
        <c:crosses val="autoZero"/>
        <c:crossBetween val="between"/>
      </c:valAx>
    </c:plotArea>
    <c:plotVisOnly val="1"/>
    <c:dispBlanksAs val="gap"/>
  </c:chart>
  <c:printSettings>
    <c:headerFooter/>
    <c:pageMargins b="0.75000000000000322" l="0.70000000000000062" r="0.70000000000000062" t="0.75000000000000322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mk-MK"/>
  <c:style val="26"/>
  <c:chart>
    <c:plotArea>
      <c:layout/>
      <c:areaChart>
        <c:grouping val="standard"/>
        <c:ser>
          <c:idx val="0"/>
          <c:order val="0"/>
          <c:spPr>
            <a:solidFill>
              <a:schemeClr val="bg1">
                <a:lumMod val="75000"/>
              </a:schemeClr>
            </a:solidFill>
          </c:spPr>
          <c:cat>
            <c:numRef>
              <c:f>NPF!$A$6:$A$42</c:f>
              <c:numCache>
                <c:formatCode>dd/mm/yyyy</c:formatCode>
                <c:ptCount val="37"/>
                <c:pt idx="0">
                  <c:v>40724</c:v>
                </c:pt>
                <c:pt idx="1">
                  <c:v>40755</c:v>
                </c:pt>
                <c:pt idx="2">
                  <c:v>40786</c:v>
                </c:pt>
                <c:pt idx="3">
                  <c:v>40816</c:v>
                </c:pt>
                <c:pt idx="4">
                  <c:v>40847</c:v>
                </c:pt>
                <c:pt idx="5">
                  <c:v>40877</c:v>
                </c:pt>
                <c:pt idx="6">
                  <c:v>40908</c:v>
                </c:pt>
                <c:pt idx="7">
                  <c:v>40939</c:v>
                </c:pt>
                <c:pt idx="8">
                  <c:v>40968</c:v>
                </c:pt>
                <c:pt idx="9">
                  <c:v>40999</c:v>
                </c:pt>
                <c:pt idx="10">
                  <c:v>41029</c:v>
                </c:pt>
                <c:pt idx="11">
                  <c:v>41060</c:v>
                </c:pt>
                <c:pt idx="12">
                  <c:v>41090</c:v>
                </c:pt>
                <c:pt idx="13">
                  <c:v>41121</c:v>
                </c:pt>
                <c:pt idx="14">
                  <c:v>41152</c:v>
                </c:pt>
                <c:pt idx="15">
                  <c:v>41182</c:v>
                </c:pt>
                <c:pt idx="16">
                  <c:v>41213</c:v>
                </c:pt>
                <c:pt idx="17">
                  <c:v>41243</c:v>
                </c:pt>
                <c:pt idx="18">
                  <c:v>41274</c:v>
                </c:pt>
                <c:pt idx="19">
                  <c:v>41305</c:v>
                </c:pt>
                <c:pt idx="20">
                  <c:v>41333</c:v>
                </c:pt>
                <c:pt idx="21">
                  <c:v>41364</c:v>
                </c:pt>
                <c:pt idx="22">
                  <c:v>41394</c:v>
                </c:pt>
                <c:pt idx="23">
                  <c:v>41425</c:v>
                </c:pt>
                <c:pt idx="24">
                  <c:v>41455</c:v>
                </c:pt>
                <c:pt idx="25">
                  <c:v>41486</c:v>
                </c:pt>
                <c:pt idx="26">
                  <c:v>41517</c:v>
                </c:pt>
                <c:pt idx="27">
                  <c:v>41547</c:v>
                </c:pt>
                <c:pt idx="28">
                  <c:v>41578</c:v>
                </c:pt>
                <c:pt idx="29">
                  <c:v>41608</c:v>
                </c:pt>
                <c:pt idx="30">
                  <c:v>41639</c:v>
                </c:pt>
                <c:pt idx="31">
                  <c:v>41670</c:v>
                </c:pt>
                <c:pt idx="32">
                  <c:v>41698</c:v>
                </c:pt>
                <c:pt idx="33">
                  <c:v>41729</c:v>
                </c:pt>
                <c:pt idx="34">
                  <c:v>41759</c:v>
                </c:pt>
                <c:pt idx="35">
                  <c:v>41790</c:v>
                </c:pt>
                <c:pt idx="36">
                  <c:v>41820</c:v>
                </c:pt>
              </c:numCache>
            </c:numRef>
          </c:cat>
          <c:val>
            <c:numRef>
              <c:f>NPF!$E$7:$E$42</c:f>
              <c:numCache>
                <c:formatCode>0.00%</c:formatCode>
                <c:ptCount val="36"/>
                <c:pt idx="0">
                  <c:v>0</c:v>
                </c:pt>
                <c:pt idx="1">
                  <c:v>-1.304767568486025E-2</c:v>
                </c:pt>
                <c:pt idx="2">
                  <c:v>-2.5914627082384147E-2</c:v>
                </c:pt>
                <c:pt idx="3">
                  <c:v>-1.7880119556067123E-2</c:v>
                </c:pt>
                <c:pt idx="4">
                  <c:v>-1.6782644289807736E-2</c:v>
                </c:pt>
                <c:pt idx="5">
                  <c:v>-3.6754995018499072E-3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-2.116376882010861E-4</c:v>
                </c:pt>
                <c:pt idx="10">
                  <c:v>-1.6908658962259974E-3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-6.9476295997479677E-3</c:v>
                </c:pt>
                <c:pt idx="24">
                  <c:v>0</c:v>
                </c:pt>
                <c:pt idx="25">
                  <c:v>-1.5758702960857625E-3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-4.5474547951098879E-3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axId val="150588416"/>
        <c:axId val="150590208"/>
      </c:areaChart>
      <c:lineChart>
        <c:grouping val="standard"/>
        <c:ser>
          <c:idx val="1"/>
          <c:order val="1"/>
          <c:spPr>
            <a:ln>
              <a:solidFill>
                <a:srgbClr val="7030A0"/>
              </a:solidFill>
            </a:ln>
          </c:spPr>
          <c:marker>
            <c:symbol val="none"/>
          </c:marker>
          <c:val>
            <c:numRef>
              <c:f>NPF!$C$7:$C$42</c:f>
              <c:numCache>
                <c:formatCode>0.00%</c:formatCode>
                <c:ptCount val="36"/>
                <c:pt idx="0">
                  <c:v>4.4779169141565779E-3</c:v>
                </c:pt>
                <c:pt idx="1">
                  <c:v>-1.3133544347390683E-2</c:v>
                </c:pt>
                <c:pt idx="2">
                  <c:v>-1.3122782967276231E-2</c:v>
                </c:pt>
                <c:pt idx="3">
                  <c:v>8.2144270812475554E-3</c:v>
                </c:pt>
                <c:pt idx="4">
                  <c:v>1.1168316156076122E-3</c:v>
                </c:pt>
                <c:pt idx="5">
                  <c:v>1.3242797870770253E-2</c:v>
                </c:pt>
                <c:pt idx="6">
                  <c:v>1.2977898382680406E-2</c:v>
                </c:pt>
                <c:pt idx="7">
                  <c:v>2.3833711853893966E-2</c:v>
                </c:pt>
                <c:pt idx="8">
                  <c:v>2.620584116730031E-3</c:v>
                </c:pt>
                <c:pt idx="9">
                  <c:v>-2.1166008661691589E-4</c:v>
                </c:pt>
                <c:pt idx="10">
                  <c:v>-1.4806369368055756E-3</c:v>
                </c:pt>
                <c:pt idx="11">
                  <c:v>7.4013648665878767E-3</c:v>
                </c:pt>
                <c:pt idx="12">
                  <c:v>9.5907975170886131E-3</c:v>
                </c:pt>
                <c:pt idx="13">
                  <c:v>2.969303040254557E-3</c:v>
                </c:pt>
                <c:pt idx="14">
                  <c:v>3.9769875257569913E-3</c:v>
                </c:pt>
                <c:pt idx="15">
                  <c:v>2.9960110798797472E-3</c:v>
                </c:pt>
                <c:pt idx="16">
                  <c:v>5.0720581527160967E-3</c:v>
                </c:pt>
                <c:pt idx="17">
                  <c:v>6.5127844444347925E-3</c:v>
                </c:pt>
                <c:pt idx="18">
                  <c:v>9.0278604443894683E-3</c:v>
                </c:pt>
                <c:pt idx="19">
                  <c:v>6.2195764207393905E-3</c:v>
                </c:pt>
                <c:pt idx="20">
                  <c:v>8.178556794127316E-3</c:v>
                </c:pt>
                <c:pt idx="21">
                  <c:v>6.6552018367593731E-3</c:v>
                </c:pt>
                <c:pt idx="22">
                  <c:v>8.9611525881438114E-3</c:v>
                </c:pt>
                <c:pt idx="23">
                  <c:v>-6.9718767503539475E-3</c:v>
                </c:pt>
                <c:pt idx="24">
                  <c:v>8.9999523786860412E-3</c:v>
                </c:pt>
                <c:pt idx="25">
                  <c:v>-1.5771132857127098E-3</c:v>
                </c:pt>
                <c:pt idx="26">
                  <c:v>1.034441533175379E-2</c:v>
                </c:pt>
                <c:pt idx="27">
                  <c:v>1.0333191648341499E-2</c:v>
                </c:pt>
                <c:pt idx="28">
                  <c:v>1.0072856888605857E-2</c:v>
                </c:pt>
                <c:pt idx="29">
                  <c:v>1.171826657912938E-2</c:v>
                </c:pt>
                <c:pt idx="30">
                  <c:v>-4.5578259210949275E-3</c:v>
                </c:pt>
                <c:pt idx="31">
                  <c:v>1.011944853041487E-2</c:v>
                </c:pt>
                <c:pt idx="32">
                  <c:v>3.3937738510049819E-3</c:v>
                </c:pt>
                <c:pt idx="33">
                  <c:v>4.2741574548974632E-3</c:v>
                </c:pt>
                <c:pt idx="34">
                  <c:v>9.8126010729590041E-3</c:v>
                </c:pt>
                <c:pt idx="35">
                  <c:v>5.0312948810206561E-3</c:v>
                </c:pt>
              </c:numCache>
            </c:numRef>
          </c:val>
        </c:ser>
        <c:marker val="1"/>
        <c:axId val="150588416"/>
        <c:axId val="150590208"/>
      </c:lineChart>
      <c:dateAx>
        <c:axId val="150588416"/>
        <c:scaling>
          <c:orientation val="minMax"/>
        </c:scaling>
        <c:axPos val="b"/>
        <c:numFmt formatCode="dd/mm/yyyy" sourceLinked="1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mk-MK"/>
          </a:p>
        </c:txPr>
        <c:crossAx val="150590208"/>
        <c:crosses val="autoZero"/>
        <c:auto val="1"/>
        <c:lblOffset val="100"/>
      </c:dateAx>
      <c:valAx>
        <c:axId val="150590208"/>
        <c:scaling>
          <c:orientation val="minMax"/>
        </c:scaling>
        <c:axPos val="l"/>
        <c:numFmt formatCode="0.00%" sourceLinked="1"/>
        <c:tickLblPos val="nextTo"/>
        <c:crossAx val="150588416"/>
        <c:crosses val="autoZero"/>
        <c:crossBetween val="between"/>
      </c:valAx>
    </c:plotArea>
    <c:plotVisOnly val="1"/>
    <c:dispBlanksAs val="gap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mk-MK"/>
  <c:style val="26"/>
  <c:chart>
    <c:plotArea>
      <c:layout/>
      <c:barChart>
        <c:barDir val="col"/>
        <c:grouping val="clustered"/>
        <c:ser>
          <c:idx val="0"/>
          <c:order val="0"/>
          <c:tx>
            <c:strRef>
              <c:f>Табела!$P$1</c:f>
              <c:strCache>
                <c:ptCount val="1"/>
                <c:pt idx="0">
                  <c:v>Ilirika Southeast Europe</c:v>
                </c:pt>
              </c:strCache>
            </c:strRef>
          </c:tx>
          <c:cat>
            <c:numRef>
              <c:f>Табела!$N$3:$N$38</c:f>
              <c:numCache>
                <c:formatCode>dd/mm/yyyy</c:formatCode>
                <c:ptCount val="36"/>
                <c:pt idx="0">
                  <c:v>40755</c:v>
                </c:pt>
                <c:pt idx="1">
                  <c:v>40786</c:v>
                </c:pt>
                <c:pt idx="2">
                  <c:v>40816</c:v>
                </c:pt>
                <c:pt idx="3">
                  <c:v>40847</c:v>
                </c:pt>
                <c:pt idx="4">
                  <c:v>40877</c:v>
                </c:pt>
                <c:pt idx="5">
                  <c:v>40908</c:v>
                </c:pt>
                <c:pt idx="6">
                  <c:v>40939</c:v>
                </c:pt>
                <c:pt idx="7">
                  <c:v>40968</c:v>
                </c:pt>
                <c:pt idx="8">
                  <c:v>40999</c:v>
                </c:pt>
                <c:pt idx="9">
                  <c:v>41029</c:v>
                </c:pt>
                <c:pt idx="10">
                  <c:v>41060</c:v>
                </c:pt>
                <c:pt idx="11">
                  <c:v>41090</c:v>
                </c:pt>
                <c:pt idx="12">
                  <c:v>41121</c:v>
                </c:pt>
                <c:pt idx="13">
                  <c:v>41152</c:v>
                </c:pt>
                <c:pt idx="14">
                  <c:v>41182</c:v>
                </c:pt>
                <c:pt idx="15">
                  <c:v>41213</c:v>
                </c:pt>
                <c:pt idx="16">
                  <c:v>41243</c:v>
                </c:pt>
                <c:pt idx="17">
                  <c:v>41274</c:v>
                </c:pt>
                <c:pt idx="18">
                  <c:v>41305</c:v>
                </c:pt>
                <c:pt idx="19">
                  <c:v>41333</c:v>
                </c:pt>
                <c:pt idx="20">
                  <c:v>41364</c:v>
                </c:pt>
                <c:pt idx="21">
                  <c:v>41394</c:v>
                </c:pt>
                <c:pt idx="22">
                  <c:v>41425</c:v>
                </c:pt>
                <c:pt idx="23">
                  <c:v>41455</c:v>
                </c:pt>
                <c:pt idx="24">
                  <c:v>41486</c:v>
                </c:pt>
                <c:pt idx="25">
                  <c:v>41517</c:v>
                </c:pt>
                <c:pt idx="26">
                  <c:v>41547</c:v>
                </c:pt>
                <c:pt idx="27">
                  <c:v>41578</c:v>
                </c:pt>
                <c:pt idx="28">
                  <c:v>41608</c:v>
                </c:pt>
                <c:pt idx="29">
                  <c:v>41639</c:v>
                </c:pt>
                <c:pt idx="30">
                  <c:v>41670</c:v>
                </c:pt>
                <c:pt idx="31">
                  <c:v>41698</c:v>
                </c:pt>
                <c:pt idx="32">
                  <c:v>41729</c:v>
                </c:pt>
                <c:pt idx="33">
                  <c:v>41759</c:v>
                </c:pt>
                <c:pt idx="34">
                  <c:v>41790</c:v>
                </c:pt>
                <c:pt idx="35">
                  <c:v>41820</c:v>
                </c:pt>
              </c:numCache>
            </c:numRef>
          </c:cat>
          <c:val>
            <c:numRef>
              <c:f>Табела!$P$3:$P$38</c:f>
              <c:numCache>
                <c:formatCode>0.00%</c:formatCode>
                <c:ptCount val="36"/>
                <c:pt idx="0">
                  <c:v>4.1860792991536231E-4</c:v>
                </c:pt>
                <c:pt idx="1">
                  <c:v>-0.1144764099525916</c:v>
                </c:pt>
                <c:pt idx="2">
                  <c:v>-8.6243757220952344E-2</c:v>
                </c:pt>
                <c:pt idx="3">
                  <c:v>5.0613120431757218E-3</c:v>
                </c:pt>
                <c:pt idx="4">
                  <c:v>-4.3127699244918964E-3</c:v>
                </c:pt>
                <c:pt idx="5">
                  <c:v>-4.0569886649737832E-2</c:v>
                </c:pt>
                <c:pt idx="6">
                  <c:v>1.5975315506180879E-2</c:v>
                </c:pt>
                <c:pt idx="7">
                  <c:v>2.8086158410606677E-2</c:v>
                </c:pt>
                <c:pt idx="8">
                  <c:v>-3.5887997366644456E-2</c:v>
                </c:pt>
                <c:pt idx="9">
                  <c:v>-1.0613851891486455E-2</c:v>
                </c:pt>
                <c:pt idx="10">
                  <c:v>-4.6502930891211665E-2</c:v>
                </c:pt>
                <c:pt idx="11">
                  <c:v>1.9598863486838126E-2</c:v>
                </c:pt>
                <c:pt idx="12">
                  <c:v>3.4606322612140229E-2</c:v>
                </c:pt>
                <c:pt idx="13">
                  <c:v>-9.3294543304972971E-3</c:v>
                </c:pt>
                <c:pt idx="14">
                  <c:v>-8.8343005994027547E-3</c:v>
                </c:pt>
                <c:pt idx="15">
                  <c:v>-1.8857491865596241E-2</c:v>
                </c:pt>
                <c:pt idx="16">
                  <c:v>2.1952777981468233E-2</c:v>
                </c:pt>
                <c:pt idx="17">
                  <c:v>1.827210714046857E-2</c:v>
                </c:pt>
                <c:pt idx="18">
                  <c:v>2.252591768483172E-3</c:v>
                </c:pt>
                <c:pt idx="19">
                  <c:v>-1.3265217492425084E-2</c:v>
                </c:pt>
                <c:pt idx="20">
                  <c:v>-9.0339178690482091E-3</c:v>
                </c:pt>
                <c:pt idx="21">
                  <c:v>-9.8056708415796244E-3</c:v>
                </c:pt>
                <c:pt idx="22">
                  <c:v>-1.1533159907605083E-2</c:v>
                </c:pt>
                <c:pt idx="23">
                  <c:v>-9.3106867679014091E-2</c:v>
                </c:pt>
                <c:pt idx="24">
                  <c:v>-1.7383808873588962E-2</c:v>
                </c:pt>
                <c:pt idx="25">
                  <c:v>-6.7388079159037703E-2</c:v>
                </c:pt>
                <c:pt idx="26">
                  <c:v>1.5119357273484939E-2</c:v>
                </c:pt>
                <c:pt idx="27">
                  <c:v>2.2696585350256909E-2</c:v>
                </c:pt>
                <c:pt idx="28">
                  <c:v>-2.8770138552144608E-2</c:v>
                </c:pt>
                <c:pt idx="29">
                  <c:v>-2.0881760011669973E-2</c:v>
                </c:pt>
                <c:pt idx="30">
                  <c:v>-3.382035362913064E-3</c:v>
                </c:pt>
                <c:pt idx="31">
                  <c:v>1.1308808162896372E-2</c:v>
                </c:pt>
                <c:pt idx="32">
                  <c:v>-4.6294750352817993E-3</c:v>
                </c:pt>
                <c:pt idx="33">
                  <c:v>3.924675092106493E-2</c:v>
                </c:pt>
                <c:pt idx="34">
                  <c:v>6.8142677428702628E-2</c:v>
                </c:pt>
                <c:pt idx="35">
                  <c:v>-4.0619502409866672E-3</c:v>
                </c:pt>
              </c:numCache>
            </c:numRef>
          </c:val>
        </c:ser>
        <c:axId val="147604224"/>
        <c:axId val="147605760"/>
      </c:barChart>
      <c:scatterChart>
        <c:scatterStyle val="smoothMarker"/>
        <c:ser>
          <c:idx val="1"/>
          <c:order val="1"/>
          <c:tx>
            <c:strRef>
              <c:f>Табела!$P$1</c:f>
              <c:strCache>
                <c:ptCount val="1"/>
                <c:pt idx="0">
                  <c:v>Ilirika Southeast Europe</c:v>
                </c:pt>
              </c:strCache>
            </c:strRef>
          </c:tx>
          <c:marker>
            <c:symbol val="none"/>
          </c:marker>
          <c:xVal>
            <c:numRef>
              <c:f>Табела!$P$69:$P$104</c:f>
              <c:numCache>
                <c:formatCode>0.00%</c:formatCode>
                <c:ptCount val="36"/>
                <c:pt idx="0">
                  <c:v>-0.1144764099525916</c:v>
                </c:pt>
                <c:pt idx="1">
                  <c:v>-9.3106867679014091E-2</c:v>
                </c:pt>
                <c:pt idx="2">
                  <c:v>-8.6243757220952344E-2</c:v>
                </c:pt>
                <c:pt idx="3">
                  <c:v>-6.7388079159037703E-2</c:v>
                </c:pt>
                <c:pt idx="4">
                  <c:v>-4.6502930891211665E-2</c:v>
                </c:pt>
                <c:pt idx="5">
                  <c:v>-4.3049679915024036E-2</c:v>
                </c:pt>
                <c:pt idx="6">
                  <c:v>-4.0569886649737832E-2</c:v>
                </c:pt>
                <c:pt idx="7">
                  <c:v>-3.8000294028804234E-2</c:v>
                </c:pt>
                <c:pt idx="8">
                  <c:v>-3.5887997366644456E-2</c:v>
                </c:pt>
                <c:pt idx="9">
                  <c:v>-2.8770138552144608E-2</c:v>
                </c:pt>
                <c:pt idx="10">
                  <c:v>-2.0881760011669973E-2</c:v>
                </c:pt>
                <c:pt idx="11">
                  <c:v>-1.8857491865596241E-2</c:v>
                </c:pt>
                <c:pt idx="12">
                  <c:v>-1.7383808873588962E-2</c:v>
                </c:pt>
                <c:pt idx="13">
                  <c:v>-1.3265217492425084E-2</c:v>
                </c:pt>
                <c:pt idx="14">
                  <c:v>-1.1533159907605083E-2</c:v>
                </c:pt>
                <c:pt idx="15">
                  <c:v>-1.0613851891486455E-2</c:v>
                </c:pt>
                <c:pt idx="16">
                  <c:v>-9.8056708415796244E-3</c:v>
                </c:pt>
                <c:pt idx="17">
                  <c:v>-9.3294543304972971E-3</c:v>
                </c:pt>
                <c:pt idx="18">
                  <c:v>-9.0339178690482091E-3</c:v>
                </c:pt>
                <c:pt idx="19">
                  <c:v>-8.8343005994027547E-3</c:v>
                </c:pt>
                <c:pt idx="20">
                  <c:v>-4.6294750352817993E-3</c:v>
                </c:pt>
                <c:pt idx="21">
                  <c:v>-4.3127699244918964E-3</c:v>
                </c:pt>
                <c:pt idx="22">
                  <c:v>-3.7815149641738264E-3</c:v>
                </c:pt>
                <c:pt idx="23">
                  <c:v>-3.382035362913064E-3</c:v>
                </c:pt>
                <c:pt idx="24">
                  <c:v>4.1860792991536231E-4</c:v>
                </c:pt>
                <c:pt idx="25">
                  <c:v>2.252591768483172E-3</c:v>
                </c:pt>
                <c:pt idx="26">
                  <c:v>5.0613120431757218E-3</c:v>
                </c:pt>
                <c:pt idx="27">
                  <c:v>1.1308808162896372E-2</c:v>
                </c:pt>
                <c:pt idx="28">
                  <c:v>1.5119357273484939E-2</c:v>
                </c:pt>
                <c:pt idx="29">
                  <c:v>1.5975315506180879E-2</c:v>
                </c:pt>
                <c:pt idx="30">
                  <c:v>1.827210714046857E-2</c:v>
                </c:pt>
                <c:pt idx="31">
                  <c:v>1.9598863486838126E-2</c:v>
                </c:pt>
                <c:pt idx="32">
                  <c:v>2.1952777981468233E-2</c:v>
                </c:pt>
                <c:pt idx="33">
                  <c:v>2.2696585350256909E-2</c:v>
                </c:pt>
                <c:pt idx="34">
                  <c:v>2.8086158410606677E-2</c:v>
                </c:pt>
                <c:pt idx="35">
                  <c:v>3.4606322612140229E-2</c:v>
                </c:pt>
              </c:numCache>
            </c:numRef>
          </c:xVal>
          <c:yVal>
            <c:numRef>
              <c:f>Табела!$P$144:$P$179</c:f>
              <c:numCache>
                <c:formatCode>0.00%</c:formatCode>
                <c:ptCount val="36"/>
                <c:pt idx="0">
                  <c:v>6.2463320596874974E-4</c:v>
                </c:pt>
                <c:pt idx="1">
                  <c:v>2.7608009531271921E-3</c:v>
                </c:pt>
                <c:pt idx="2">
                  <c:v>4.1414773238959276E-3</c:v>
                </c:pt>
                <c:pt idx="3">
                  <c:v>1.0544756541152467E-2</c:v>
                </c:pt>
                <c:pt idx="4">
                  <c:v>2.1833393829469961E-2</c:v>
                </c:pt>
                <c:pt idx="5">
                  <c:v>2.3870831852597686E-2</c:v>
                </c:pt>
                <c:pt idx="6">
                  <c:v>2.5311931076318583E-2</c:v>
                </c:pt>
                <c:pt idx="7">
                  <c:v>2.6768142115456837E-2</c:v>
                </c:pt>
                <c:pt idx="8">
                  <c:v>2.792527318351876E-2</c:v>
                </c:pt>
                <c:pt idx="9">
                  <c:v>3.1431445610585113E-2</c:v>
                </c:pt>
                <c:pt idx="10">
                  <c:v>3.4296861802890162E-2</c:v>
                </c:pt>
                <c:pt idx="11">
                  <c:v>3.4813720238507193E-2</c:v>
                </c:pt>
                <c:pt idx="12">
                  <c:v>3.5127770547057464E-2</c:v>
                </c:pt>
                <c:pt idx="13">
                  <c:v>3.5714654095481989E-2</c:v>
                </c:pt>
                <c:pt idx="14">
                  <c:v>3.5829678379218279E-2</c:v>
                </c:pt>
                <c:pt idx="15">
                  <c:v>3.5858498646886207E-2</c:v>
                </c:pt>
                <c:pt idx="16">
                  <c:v>3.5865307149091689E-2</c:v>
                </c:pt>
                <c:pt idx="17">
                  <c:v>3.586119613640644E-2</c:v>
                </c:pt>
                <c:pt idx="18">
                  <c:v>3.5855616593416496E-2</c:v>
                </c:pt>
                <c:pt idx="19">
                  <c:v>3.5850536215688983E-2</c:v>
                </c:pt>
                <c:pt idx="20">
                  <c:v>3.5499392870832563E-2</c:v>
                </c:pt>
                <c:pt idx="21">
                  <c:v>3.5454278962080081E-2</c:v>
                </c:pt>
                <c:pt idx="22">
                  <c:v>3.5372830312491561E-2</c:v>
                </c:pt>
                <c:pt idx="23">
                  <c:v>3.5306846356064785E-2</c:v>
                </c:pt>
                <c:pt idx="24">
                  <c:v>3.448076928045455E-2</c:v>
                </c:pt>
                <c:pt idx="25">
                  <c:v>3.3958891249608374E-2</c:v>
                </c:pt>
                <c:pt idx="26">
                  <c:v>3.301510209773726E-2</c:v>
                </c:pt>
                <c:pt idx="27">
                  <c:v>3.0365879929600645E-2</c:v>
                </c:pt>
                <c:pt idx="28">
                  <c:v>2.8448880084980761E-2</c:v>
                </c:pt>
                <c:pt idx="29">
                  <c:v>2.7993754812678805E-2</c:v>
                </c:pt>
                <c:pt idx="30">
                  <c:v>2.6736387069081352E-2</c:v>
                </c:pt>
                <c:pt idx="31">
                  <c:v>2.5989650179970274E-2</c:v>
                </c:pt>
                <c:pt idx="32">
                  <c:v>2.4636584590716909E-2</c:v>
                </c:pt>
                <c:pt idx="33">
                  <c:v>2.4203197204593446E-2</c:v>
                </c:pt>
                <c:pt idx="34">
                  <c:v>2.102357871923223E-2</c:v>
                </c:pt>
                <c:pt idx="35">
                  <c:v>1.7227450783140086E-2</c:v>
                </c:pt>
              </c:numCache>
            </c:numRef>
          </c:yVal>
          <c:smooth val="1"/>
        </c:ser>
        <c:axId val="147617280"/>
        <c:axId val="147615744"/>
      </c:scatterChart>
      <c:dateAx>
        <c:axId val="147604224"/>
        <c:scaling>
          <c:orientation val="minMax"/>
        </c:scaling>
        <c:axPos val="b"/>
        <c:numFmt formatCode="dd/mm/yyyy" sourceLinked="1"/>
        <c:tickLblPos val="nextTo"/>
        <c:crossAx val="147605760"/>
        <c:crosses val="autoZero"/>
        <c:auto val="1"/>
        <c:lblOffset val="100"/>
      </c:dateAx>
      <c:valAx>
        <c:axId val="147605760"/>
        <c:scaling>
          <c:orientation val="minMax"/>
        </c:scaling>
        <c:axPos val="l"/>
        <c:numFmt formatCode="0.00%" sourceLinked="1"/>
        <c:tickLblPos val="nextTo"/>
        <c:crossAx val="147604224"/>
        <c:crosses val="autoZero"/>
        <c:crossBetween val="between"/>
      </c:valAx>
      <c:valAx>
        <c:axId val="147615744"/>
        <c:scaling>
          <c:orientation val="minMax"/>
        </c:scaling>
        <c:axPos val="r"/>
        <c:numFmt formatCode="0.00%" sourceLinked="1"/>
        <c:tickLblPos val="nextTo"/>
        <c:crossAx val="147617280"/>
        <c:crosses val="max"/>
        <c:crossBetween val="midCat"/>
      </c:valAx>
      <c:valAx>
        <c:axId val="147617280"/>
        <c:scaling>
          <c:orientation val="minMax"/>
          <c:max val="6.0000000000000032E-2"/>
          <c:min val="-0.12000000000000002"/>
        </c:scaling>
        <c:axPos val="t"/>
        <c:numFmt formatCode="0.00%" sourceLinked="1"/>
        <c:tickLblPos val="nextTo"/>
        <c:crossAx val="147615744"/>
        <c:crosses val="max"/>
        <c:crossBetween val="midCat"/>
      </c:valAx>
    </c:plotArea>
    <c:legend>
      <c:legendPos val="b"/>
    </c:legend>
    <c:plotVisOnly val="1"/>
    <c:dispBlanksAs val="gap"/>
  </c:chart>
  <c:spPr>
    <a:effectLst>
      <a:outerShdw blurRad="50800" dist="38100" dir="2700000" algn="tl" rotWithShape="0">
        <a:prstClr val="black">
          <a:alpha val="40000"/>
        </a:prstClr>
      </a:outerShdw>
    </a:effectLst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mk-MK"/>
  <c:style val="26"/>
  <c:chart>
    <c:plotArea>
      <c:layout/>
      <c:barChart>
        <c:barDir val="col"/>
        <c:grouping val="clustered"/>
        <c:ser>
          <c:idx val="0"/>
          <c:order val="0"/>
          <c:tx>
            <c:strRef>
              <c:f>Табела!$Q$1</c:f>
              <c:strCache>
                <c:ptCount val="1"/>
                <c:pt idx="0">
                  <c:v>Innovo Status Akcii</c:v>
                </c:pt>
              </c:strCache>
            </c:strRef>
          </c:tx>
          <c:cat>
            <c:numRef>
              <c:f>Табела!$N$3:$N$38</c:f>
              <c:numCache>
                <c:formatCode>dd/mm/yyyy</c:formatCode>
                <c:ptCount val="36"/>
                <c:pt idx="0">
                  <c:v>40755</c:v>
                </c:pt>
                <c:pt idx="1">
                  <c:v>40786</c:v>
                </c:pt>
                <c:pt idx="2">
                  <c:v>40816</c:v>
                </c:pt>
                <c:pt idx="3">
                  <c:v>40847</c:v>
                </c:pt>
                <c:pt idx="4">
                  <c:v>40877</c:v>
                </c:pt>
                <c:pt idx="5">
                  <c:v>40908</c:v>
                </c:pt>
                <c:pt idx="6">
                  <c:v>40939</c:v>
                </c:pt>
                <c:pt idx="7">
                  <c:v>40968</c:v>
                </c:pt>
                <c:pt idx="8">
                  <c:v>40999</c:v>
                </c:pt>
                <c:pt idx="9">
                  <c:v>41029</c:v>
                </c:pt>
                <c:pt idx="10">
                  <c:v>41060</c:v>
                </c:pt>
                <c:pt idx="11">
                  <c:v>41090</c:v>
                </c:pt>
                <c:pt idx="12">
                  <c:v>41121</c:v>
                </c:pt>
                <c:pt idx="13">
                  <c:v>41152</c:v>
                </c:pt>
                <c:pt idx="14">
                  <c:v>41182</c:v>
                </c:pt>
                <c:pt idx="15">
                  <c:v>41213</c:v>
                </c:pt>
                <c:pt idx="16">
                  <c:v>41243</c:v>
                </c:pt>
                <c:pt idx="17">
                  <c:v>41274</c:v>
                </c:pt>
                <c:pt idx="18">
                  <c:v>41305</c:v>
                </c:pt>
                <c:pt idx="19">
                  <c:v>41333</c:v>
                </c:pt>
                <c:pt idx="20">
                  <c:v>41364</c:v>
                </c:pt>
                <c:pt idx="21">
                  <c:v>41394</c:v>
                </c:pt>
                <c:pt idx="22">
                  <c:v>41425</c:v>
                </c:pt>
                <c:pt idx="23">
                  <c:v>41455</c:v>
                </c:pt>
                <c:pt idx="24">
                  <c:v>41486</c:v>
                </c:pt>
                <c:pt idx="25">
                  <c:v>41517</c:v>
                </c:pt>
                <c:pt idx="26">
                  <c:v>41547</c:v>
                </c:pt>
                <c:pt idx="27">
                  <c:v>41578</c:v>
                </c:pt>
                <c:pt idx="28">
                  <c:v>41608</c:v>
                </c:pt>
                <c:pt idx="29">
                  <c:v>41639</c:v>
                </c:pt>
                <c:pt idx="30">
                  <c:v>41670</c:v>
                </c:pt>
                <c:pt idx="31">
                  <c:v>41698</c:v>
                </c:pt>
                <c:pt idx="32">
                  <c:v>41729</c:v>
                </c:pt>
                <c:pt idx="33">
                  <c:v>41759</c:v>
                </c:pt>
                <c:pt idx="34">
                  <c:v>41790</c:v>
                </c:pt>
                <c:pt idx="35">
                  <c:v>41820</c:v>
                </c:pt>
              </c:numCache>
            </c:numRef>
          </c:cat>
          <c:val>
            <c:numRef>
              <c:f>Табела!$Q$3:$Q$38</c:f>
              <c:numCache>
                <c:formatCode>0.00%</c:formatCode>
                <c:ptCount val="36"/>
                <c:pt idx="0">
                  <c:v>-9.3039824307611786E-4</c:v>
                </c:pt>
                <c:pt idx="1">
                  <c:v>-4.2049611023536881E-2</c:v>
                </c:pt>
                <c:pt idx="2">
                  <c:v>-3.5776212851609118E-2</c:v>
                </c:pt>
                <c:pt idx="3">
                  <c:v>5.6267519107531579E-3</c:v>
                </c:pt>
                <c:pt idx="4">
                  <c:v>-3.8164547061117084E-2</c:v>
                </c:pt>
                <c:pt idx="5">
                  <c:v>-1.1438099100000954E-2</c:v>
                </c:pt>
                <c:pt idx="6">
                  <c:v>-3.2415520262651189E-2</c:v>
                </c:pt>
                <c:pt idx="7">
                  <c:v>3.8981404609417153E-2</c:v>
                </c:pt>
                <c:pt idx="8">
                  <c:v>-2.2353801015443341E-2</c:v>
                </c:pt>
                <c:pt idx="9">
                  <c:v>-2.769617315943032E-4</c:v>
                </c:pt>
                <c:pt idx="10">
                  <c:v>-1.6219923127014566E-2</c:v>
                </c:pt>
                <c:pt idx="11">
                  <c:v>-4.2958090304836535E-2</c:v>
                </c:pt>
                <c:pt idx="12">
                  <c:v>-4.5761594652931128E-2</c:v>
                </c:pt>
                <c:pt idx="13">
                  <c:v>1.9961393991655228E-2</c:v>
                </c:pt>
                <c:pt idx="14">
                  <c:v>-1.5098475687595586E-2</c:v>
                </c:pt>
                <c:pt idx="15">
                  <c:v>-1.1399789894197702E-2</c:v>
                </c:pt>
                <c:pt idx="16">
                  <c:v>-7.1737938092803618E-3</c:v>
                </c:pt>
                <c:pt idx="17">
                  <c:v>3.035289746114947E-2</c:v>
                </c:pt>
                <c:pt idx="18">
                  <c:v>7.3534624927605692E-3</c:v>
                </c:pt>
                <c:pt idx="19">
                  <c:v>-2.2188063960486625E-2</c:v>
                </c:pt>
                <c:pt idx="20">
                  <c:v>1.1442945290789337E-2</c:v>
                </c:pt>
                <c:pt idx="21">
                  <c:v>-1.0178814997422255E-2</c:v>
                </c:pt>
                <c:pt idx="22">
                  <c:v>-1.152006512061002E-2</c:v>
                </c:pt>
                <c:pt idx="23">
                  <c:v>3.4001765066268612E-2</c:v>
                </c:pt>
                <c:pt idx="24">
                  <c:v>-2.6495161570057511E-2</c:v>
                </c:pt>
                <c:pt idx="25">
                  <c:v>-5.0718248173062886E-3</c:v>
                </c:pt>
                <c:pt idx="26">
                  <c:v>1.9214989181776036E-3</c:v>
                </c:pt>
                <c:pt idx="27">
                  <c:v>-1.9383186287819269E-2</c:v>
                </c:pt>
                <c:pt idx="28">
                  <c:v>-1.5609993563616067E-3</c:v>
                </c:pt>
                <c:pt idx="29">
                  <c:v>6.0044807128758849E-2</c:v>
                </c:pt>
                <c:pt idx="30">
                  <c:v>-2.5959386239769285E-2</c:v>
                </c:pt>
                <c:pt idx="31">
                  <c:v>7.7875143198235337E-3</c:v>
                </c:pt>
                <c:pt idx="32">
                  <c:v>4.4239574602818105E-2</c:v>
                </c:pt>
                <c:pt idx="33">
                  <c:v>-3.8046492833140162E-2</c:v>
                </c:pt>
                <c:pt idx="34">
                  <c:v>7.4880007568835366E-3</c:v>
                </c:pt>
                <c:pt idx="35">
                  <c:v>2.1785822977757201E-2</c:v>
                </c:pt>
              </c:numCache>
            </c:numRef>
          </c:val>
        </c:ser>
        <c:axId val="147638912"/>
        <c:axId val="147648896"/>
      </c:barChart>
      <c:scatterChart>
        <c:scatterStyle val="smoothMarker"/>
        <c:ser>
          <c:idx val="1"/>
          <c:order val="1"/>
          <c:tx>
            <c:strRef>
              <c:f>Табела!$Q$1</c:f>
              <c:strCache>
                <c:ptCount val="1"/>
                <c:pt idx="0">
                  <c:v>Innovo Status Akcii</c:v>
                </c:pt>
              </c:strCache>
            </c:strRef>
          </c:tx>
          <c:marker>
            <c:symbol val="none"/>
          </c:marker>
          <c:xVal>
            <c:numRef>
              <c:f>Табела!$Q$69:$Q$104</c:f>
              <c:numCache>
                <c:formatCode>0.00%</c:formatCode>
                <c:ptCount val="36"/>
                <c:pt idx="0">
                  <c:v>-4.5761594652931128E-2</c:v>
                </c:pt>
                <c:pt idx="1">
                  <c:v>-4.2958090304836535E-2</c:v>
                </c:pt>
                <c:pt idx="2">
                  <c:v>-4.2049611023536881E-2</c:v>
                </c:pt>
                <c:pt idx="3">
                  <c:v>-3.8164547061117084E-2</c:v>
                </c:pt>
                <c:pt idx="4">
                  <c:v>-3.5776212851609118E-2</c:v>
                </c:pt>
                <c:pt idx="5">
                  <c:v>-3.2415520262651189E-2</c:v>
                </c:pt>
                <c:pt idx="6">
                  <c:v>-2.6495161570057511E-2</c:v>
                </c:pt>
                <c:pt idx="7">
                  <c:v>-2.5959386239769285E-2</c:v>
                </c:pt>
                <c:pt idx="8">
                  <c:v>-2.2353801015443341E-2</c:v>
                </c:pt>
                <c:pt idx="9">
                  <c:v>-2.2188063960486625E-2</c:v>
                </c:pt>
                <c:pt idx="10">
                  <c:v>-2.2144529572965477E-2</c:v>
                </c:pt>
                <c:pt idx="11">
                  <c:v>-1.9383186287819269E-2</c:v>
                </c:pt>
                <c:pt idx="12">
                  <c:v>-1.6219923127014566E-2</c:v>
                </c:pt>
                <c:pt idx="13">
                  <c:v>-1.5098475687595586E-2</c:v>
                </c:pt>
                <c:pt idx="14">
                  <c:v>-1.152006512061002E-2</c:v>
                </c:pt>
                <c:pt idx="15">
                  <c:v>-1.1438099100000954E-2</c:v>
                </c:pt>
                <c:pt idx="16">
                  <c:v>-1.1399789894197702E-2</c:v>
                </c:pt>
                <c:pt idx="17">
                  <c:v>-1.0336747187475633E-2</c:v>
                </c:pt>
                <c:pt idx="18">
                  <c:v>-1.0178814997422255E-2</c:v>
                </c:pt>
                <c:pt idx="19">
                  <c:v>-7.1737938092803618E-3</c:v>
                </c:pt>
                <c:pt idx="20">
                  <c:v>-5.0718248173062886E-3</c:v>
                </c:pt>
                <c:pt idx="21">
                  <c:v>-1.5609993563616067E-3</c:v>
                </c:pt>
                <c:pt idx="22">
                  <c:v>-9.3039824307611786E-4</c:v>
                </c:pt>
                <c:pt idx="23">
                  <c:v>-2.769617315943032E-4</c:v>
                </c:pt>
                <c:pt idx="24">
                  <c:v>1.9214989181776036E-3</c:v>
                </c:pt>
                <c:pt idx="25">
                  <c:v>5.6267519107531579E-3</c:v>
                </c:pt>
                <c:pt idx="26">
                  <c:v>7.3534624927605692E-3</c:v>
                </c:pt>
                <c:pt idx="27">
                  <c:v>7.7875143198235337E-3</c:v>
                </c:pt>
                <c:pt idx="28">
                  <c:v>1.1442945290789337E-2</c:v>
                </c:pt>
                <c:pt idx="29">
                  <c:v>1.9961393991655228E-2</c:v>
                </c:pt>
                <c:pt idx="30">
                  <c:v>3.035289746114947E-2</c:v>
                </c:pt>
                <c:pt idx="31">
                  <c:v>3.1872965837423092E-2</c:v>
                </c:pt>
                <c:pt idx="32">
                  <c:v>3.4001765066268612E-2</c:v>
                </c:pt>
                <c:pt idx="33">
                  <c:v>3.8981404609417153E-2</c:v>
                </c:pt>
                <c:pt idx="34">
                  <c:v>4.4239574602818105E-2</c:v>
                </c:pt>
                <c:pt idx="35">
                  <c:v>6.0044807128758849E-2</c:v>
                </c:pt>
              </c:numCache>
            </c:numRef>
          </c:xVal>
          <c:yVal>
            <c:numRef>
              <c:f>Табела!$Q$144:$Q$179</c:f>
              <c:numCache>
                <c:formatCode>0.00%</c:formatCode>
                <c:ptCount val="36"/>
                <c:pt idx="0">
                  <c:v>1.1559272621530906E-2</c:v>
                </c:pt>
                <c:pt idx="1">
                  <c:v>1.3611915480034801E-2</c:v>
                </c:pt>
                <c:pt idx="2">
                  <c:v>1.4316263172815674E-2</c:v>
                </c:pt>
                <c:pt idx="3">
                  <c:v>1.7518192470408981E-2</c:v>
                </c:pt>
                <c:pt idx="4">
                  <c:v>1.9611875717290179E-2</c:v>
                </c:pt>
                <c:pt idx="5">
                  <c:v>2.2659224356515396E-2</c:v>
                </c:pt>
                <c:pt idx="6">
                  <c:v>2.8049662667093758E-2</c:v>
                </c:pt>
                <c:pt idx="7">
                  <c:v>2.8522884638428017E-2</c:v>
                </c:pt>
                <c:pt idx="8">
                  <c:v>3.1568040615996135E-2</c:v>
                </c:pt>
                <c:pt idx="9">
                  <c:v>3.1700781043869621E-2</c:v>
                </c:pt>
                <c:pt idx="10">
                  <c:v>3.173552473885069E-2</c:v>
                </c:pt>
                <c:pt idx="11">
                  <c:v>3.3822722835550691E-2</c:v>
                </c:pt>
                <c:pt idx="12">
                  <c:v>3.5877357009800763E-2</c:v>
                </c:pt>
                <c:pt idx="13">
                  <c:v>3.6504148487142618E-2</c:v>
                </c:pt>
                <c:pt idx="14">
                  <c:v>3.8096894537420843E-2</c:v>
                </c:pt>
                <c:pt idx="15">
                  <c:v>3.8125638231698129E-2</c:v>
                </c:pt>
                <c:pt idx="16">
                  <c:v>3.8138948653322902E-2</c:v>
                </c:pt>
                <c:pt idx="17">
                  <c:v>3.8476507824267543E-2</c:v>
                </c:pt>
                <c:pt idx="18">
                  <c:v>3.8521365079448297E-2</c:v>
                </c:pt>
                <c:pt idx="19">
                  <c:v>3.910638317288357E-2</c:v>
                </c:pt>
                <c:pt idx="20">
                  <c:v>3.9205354651709212E-2</c:v>
                </c:pt>
                <c:pt idx="21">
                  <c:v>3.8796158683350956E-2</c:v>
                </c:pt>
                <c:pt idx="22">
                  <c:v>3.8647676142132832E-2</c:v>
                </c:pt>
                <c:pt idx="23">
                  <c:v>3.8470307081694056E-2</c:v>
                </c:pt>
                <c:pt idx="24">
                  <c:v>3.7702589877257373E-2</c:v>
                </c:pt>
                <c:pt idx="25">
                  <c:v>3.5852788231811129E-2</c:v>
                </c:pt>
                <c:pt idx="26">
                  <c:v>3.4777607338576343E-2</c:v>
                </c:pt>
                <c:pt idx="27">
                  <c:v>3.4488282735906088E-2</c:v>
                </c:pt>
                <c:pt idx="28">
                  <c:v>3.1788432128472842E-2</c:v>
                </c:pt>
                <c:pt idx="29">
                  <c:v>2.4329877597972376E-2</c:v>
                </c:pt>
                <c:pt idx="30">
                  <c:v>1.5161899401623696E-2</c:v>
                </c:pt>
                <c:pt idx="31">
                  <c:v>1.3958480015643565E-2</c:v>
                </c:pt>
                <c:pt idx="32">
                  <c:v>1.2360069217366728E-2</c:v>
                </c:pt>
                <c:pt idx="33">
                  <c:v>9.0571853837321265E-3</c:v>
                </c:pt>
                <c:pt idx="34">
                  <c:v>6.2655064557404E-3</c:v>
                </c:pt>
                <c:pt idx="35">
                  <c:v>1.6141817026403399E-3</c:v>
                </c:pt>
              </c:numCache>
            </c:numRef>
          </c:yVal>
          <c:smooth val="1"/>
        </c:ser>
        <c:axId val="147651968"/>
        <c:axId val="147650432"/>
      </c:scatterChart>
      <c:dateAx>
        <c:axId val="147638912"/>
        <c:scaling>
          <c:orientation val="minMax"/>
        </c:scaling>
        <c:axPos val="b"/>
        <c:numFmt formatCode="dd/mm/yyyy" sourceLinked="1"/>
        <c:tickLblPos val="nextTo"/>
        <c:crossAx val="147648896"/>
        <c:crosses val="autoZero"/>
        <c:auto val="1"/>
        <c:lblOffset val="100"/>
      </c:dateAx>
      <c:valAx>
        <c:axId val="147648896"/>
        <c:scaling>
          <c:orientation val="minMax"/>
        </c:scaling>
        <c:axPos val="l"/>
        <c:numFmt formatCode="0.00%" sourceLinked="1"/>
        <c:tickLblPos val="nextTo"/>
        <c:crossAx val="147638912"/>
        <c:crosses val="autoZero"/>
        <c:crossBetween val="between"/>
      </c:valAx>
      <c:valAx>
        <c:axId val="147650432"/>
        <c:scaling>
          <c:orientation val="minMax"/>
        </c:scaling>
        <c:axPos val="r"/>
        <c:numFmt formatCode="0.00%" sourceLinked="1"/>
        <c:tickLblPos val="nextTo"/>
        <c:crossAx val="147651968"/>
        <c:crosses val="max"/>
        <c:crossBetween val="midCat"/>
      </c:valAx>
      <c:valAx>
        <c:axId val="147651968"/>
        <c:scaling>
          <c:orientation val="minMax"/>
          <c:max val="6.0000000000000032E-2"/>
          <c:min val="-0.12000000000000002"/>
        </c:scaling>
        <c:axPos val="t"/>
        <c:numFmt formatCode="0.00%" sourceLinked="1"/>
        <c:tickLblPos val="nextTo"/>
        <c:crossAx val="147650432"/>
        <c:crosses val="max"/>
        <c:crossBetween val="midCat"/>
      </c:valAx>
    </c:plotArea>
    <c:legend>
      <c:legendPos val="b"/>
    </c:legend>
    <c:plotVisOnly val="1"/>
    <c:dispBlanksAs val="gap"/>
  </c:chart>
  <c:spPr>
    <a:effectLst>
      <a:outerShdw blurRad="50800" dist="38100" dir="2700000" algn="tl" rotWithShape="0">
        <a:prstClr val="black">
          <a:alpha val="40000"/>
        </a:prstClr>
      </a:outerShdw>
    </a:effectLst>
  </c:sp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mk-MK"/>
  <c:style val="26"/>
  <c:chart>
    <c:plotArea>
      <c:layout/>
      <c:barChart>
        <c:barDir val="col"/>
        <c:grouping val="clustered"/>
        <c:ser>
          <c:idx val="0"/>
          <c:order val="0"/>
          <c:tx>
            <c:strRef>
              <c:f>Табела!$R$1</c:f>
              <c:strCache>
                <c:ptCount val="1"/>
                <c:pt idx="0">
                  <c:v>KB Voluntary Pension Fund</c:v>
                </c:pt>
              </c:strCache>
            </c:strRef>
          </c:tx>
          <c:cat>
            <c:numRef>
              <c:f>Табела!$N$3:$N$38</c:f>
              <c:numCache>
                <c:formatCode>dd/mm/yyyy</c:formatCode>
                <c:ptCount val="36"/>
                <c:pt idx="0">
                  <c:v>40755</c:v>
                </c:pt>
                <c:pt idx="1">
                  <c:v>40786</c:v>
                </c:pt>
                <c:pt idx="2">
                  <c:v>40816</c:v>
                </c:pt>
                <c:pt idx="3">
                  <c:v>40847</c:v>
                </c:pt>
                <c:pt idx="4">
                  <c:v>40877</c:v>
                </c:pt>
                <c:pt idx="5">
                  <c:v>40908</c:v>
                </c:pt>
                <c:pt idx="6">
                  <c:v>40939</c:v>
                </c:pt>
                <c:pt idx="7">
                  <c:v>40968</c:v>
                </c:pt>
                <c:pt idx="8">
                  <c:v>40999</c:v>
                </c:pt>
                <c:pt idx="9">
                  <c:v>41029</c:v>
                </c:pt>
                <c:pt idx="10">
                  <c:v>41060</c:v>
                </c:pt>
                <c:pt idx="11">
                  <c:v>41090</c:v>
                </c:pt>
                <c:pt idx="12">
                  <c:v>41121</c:v>
                </c:pt>
                <c:pt idx="13">
                  <c:v>41152</c:v>
                </c:pt>
                <c:pt idx="14">
                  <c:v>41182</c:v>
                </c:pt>
                <c:pt idx="15">
                  <c:v>41213</c:v>
                </c:pt>
                <c:pt idx="16">
                  <c:v>41243</c:v>
                </c:pt>
                <c:pt idx="17">
                  <c:v>41274</c:v>
                </c:pt>
                <c:pt idx="18">
                  <c:v>41305</c:v>
                </c:pt>
                <c:pt idx="19">
                  <c:v>41333</c:v>
                </c:pt>
                <c:pt idx="20">
                  <c:v>41364</c:v>
                </c:pt>
                <c:pt idx="21">
                  <c:v>41394</c:v>
                </c:pt>
                <c:pt idx="22">
                  <c:v>41425</c:v>
                </c:pt>
                <c:pt idx="23">
                  <c:v>41455</c:v>
                </c:pt>
                <c:pt idx="24">
                  <c:v>41486</c:v>
                </c:pt>
                <c:pt idx="25">
                  <c:v>41517</c:v>
                </c:pt>
                <c:pt idx="26">
                  <c:v>41547</c:v>
                </c:pt>
                <c:pt idx="27">
                  <c:v>41578</c:v>
                </c:pt>
                <c:pt idx="28">
                  <c:v>41608</c:v>
                </c:pt>
                <c:pt idx="29">
                  <c:v>41639</c:v>
                </c:pt>
                <c:pt idx="30">
                  <c:v>41670</c:v>
                </c:pt>
                <c:pt idx="31">
                  <c:v>41698</c:v>
                </c:pt>
                <c:pt idx="32">
                  <c:v>41729</c:v>
                </c:pt>
                <c:pt idx="33">
                  <c:v>41759</c:v>
                </c:pt>
                <c:pt idx="34">
                  <c:v>41790</c:v>
                </c:pt>
                <c:pt idx="35">
                  <c:v>41820</c:v>
                </c:pt>
              </c:numCache>
            </c:numRef>
          </c:cat>
          <c:val>
            <c:numRef>
              <c:f>Табела!$R$3:$R$38</c:f>
              <c:numCache>
                <c:formatCode>0.00%</c:formatCode>
                <c:ptCount val="36"/>
                <c:pt idx="0">
                  <c:v>2.1842295333116251E-3</c:v>
                </c:pt>
                <c:pt idx="1">
                  <c:v>-5.4548725940866015E-3</c:v>
                </c:pt>
                <c:pt idx="2">
                  <c:v>-4.2552099107475592E-3</c:v>
                </c:pt>
                <c:pt idx="3">
                  <c:v>3.1813085877679336E-3</c:v>
                </c:pt>
                <c:pt idx="4">
                  <c:v>-1.1704148291727719E-3</c:v>
                </c:pt>
                <c:pt idx="5">
                  <c:v>3.8907405275613468E-3</c:v>
                </c:pt>
                <c:pt idx="6">
                  <c:v>-1.8749877753996399E-3</c:v>
                </c:pt>
                <c:pt idx="7">
                  <c:v>1.978979118048442E-2</c:v>
                </c:pt>
                <c:pt idx="8">
                  <c:v>2.1106858764310182E-3</c:v>
                </c:pt>
                <c:pt idx="9">
                  <c:v>2.9967756501013587E-3</c:v>
                </c:pt>
                <c:pt idx="10">
                  <c:v>9.4521735761800881E-4</c:v>
                </c:pt>
                <c:pt idx="11">
                  <c:v>4.5496703851239462E-3</c:v>
                </c:pt>
                <c:pt idx="12">
                  <c:v>8.3328874917321955E-3</c:v>
                </c:pt>
                <c:pt idx="13">
                  <c:v>5.097886754907327E-3</c:v>
                </c:pt>
                <c:pt idx="14">
                  <c:v>6.3324328913011083E-3</c:v>
                </c:pt>
                <c:pt idx="15">
                  <c:v>2.2330396922554257E-4</c:v>
                </c:pt>
                <c:pt idx="16">
                  <c:v>1.3683390172314837E-3</c:v>
                </c:pt>
                <c:pt idx="17">
                  <c:v>6.1457926410318272E-3</c:v>
                </c:pt>
                <c:pt idx="18">
                  <c:v>1.737119111868585E-2</c:v>
                </c:pt>
                <c:pt idx="19">
                  <c:v>4.4999534739743599E-3</c:v>
                </c:pt>
                <c:pt idx="20">
                  <c:v>7.6682203433929503E-3</c:v>
                </c:pt>
                <c:pt idx="21">
                  <c:v>8.2502390509522627E-3</c:v>
                </c:pt>
                <c:pt idx="22">
                  <c:v>5.4395405894075944E-3</c:v>
                </c:pt>
                <c:pt idx="23">
                  <c:v>-7.7677078803566396E-3</c:v>
                </c:pt>
                <c:pt idx="24">
                  <c:v>7.6527423879667157E-3</c:v>
                </c:pt>
                <c:pt idx="25">
                  <c:v>-2.0200807658211687E-3</c:v>
                </c:pt>
                <c:pt idx="26">
                  <c:v>9.8747905454981463E-3</c:v>
                </c:pt>
                <c:pt idx="27">
                  <c:v>9.6510420504808351E-3</c:v>
                </c:pt>
                <c:pt idx="28">
                  <c:v>1.0078255779440088E-2</c:v>
                </c:pt>
                <c:pt idx="29">
                  <c:v>9.0232287819206267E-3</c:v>
                </c:pt>
                <c:pt idx="30">
                  <c:v>-6.5207221315661157E-4</c:v>
                </c:pt>
                <c:pt idx="31">
                  <c:v>1.2260548805920108E-2</c:v>
                </c:pt>
                <c:pt idx="32">
                  <c:v>2.3748095527479471E-3</c:v>
                </c:pt>
                <c:pt idx="33">
                  <c:v>3.7974012691638945E-3</c:v>
                </c:pt>
                <c:pt idx="34">
                  <c:v>1.0980383693944685E-2</c:v>
                </c:pt>
                <c:pt idx="35">
                  <c:v>4.5835448619393473E-3</c:v>
                </c:pt>
              </c:numCache>
            </c:numRef>
          </c:val>
        </c:ser>
        <c:axId val="147555072"/>
        <c:axId val="147556608"/>
      </c:barChart>
      <c:scatterChart>
        <c:scatterStyle val="smoothMarker"/>
        <c:ser>
          <c:idx val="1"/>
          <c:order val="1"/>
          <c:tx>
            <c:strRef>
              <c:f>Табела!$R$1</c:f>
              <c:strCache>
                <c:ptCount val="1"/>
                <c:pt idx="0">
                  <c:v>KB Voluntary Pension Fund</c:v>
                </c:pt>
              </c:strCache>
            </c:strRef>
          </c:tx>
          <c:marker>
            <c:symbol val="none"/>
          </c:marker>
          <c:xVal>
            <c:numRef>
              <c:f>Табела!$R$69:$R$104</c:f>
              <c:numCache>
                <c:formatCode>0.00%</c:formatCode>
                <c:ptCount val="36"/>
                <c:pt idx="0">
                  <c:v>-7.7677078803566396E-3</c:v>
                </c:pt>
                <c:pt idx="1">
                  <c:v>-5.4548725940866015E-3</c:v>
                </c:pt>
                <c:pt idx="2">
                  <c:v>-4.2552099107475592E-3</c:v>
                </c:pt>
                <c:pt idx="3">
                  <c:v>-2.0200807658211687E-3</c:v>
                </c:pt>
                <c:pt idx="4">
                  <c:v>-1.9524865865032891E-3</c:v>
                </c:pt>
                <c:pt idx="5">
                  <c:v>-1.8749877753996399E-3</c:v>
                </c:pt>
                <c:pt idx="6">
                  <c:v>-1.1704148291727719E-3</c:v>
                </c:pt>
                <c:pt idx="7">
                  <c:v>-6.5207221315661157E-4</c:v>
                </c:pt>
                <c:pt idx="8">
                  <c:v>2.2330396922554257E-4</c:v>
                </c:pt>
                <c:pt idx="9">
                  <c:v>9.4521735761800881E-4</c:v>
                </c:pt>
                <c:pt idx="10">
                  <c:v>1.3683390172314837E-3</c:v>
                </c:pt>
                <c:pt idx="11">
                  <c:v>2.1106858764310182E-3</c:v>
                </c:pt>
                <c:pt idx="12">
                  <c:v>2.1842295333116251E-3</c:v>
                </c:pt>
                <c:pt idx="13">
                  <c:v>2.3748095527479471E-3</c:v>
                </c:pt>
                <c:pt idx="14">
                  <c:v>2.9967756501013587E-3</c:v>
                </c:pt>
                <c:pt idx="15">
                  <c:v>3.1813085877679336E-3</c:v>
                </c:pt>
                <c:pt idx="16">
                  <c:v>3.8907405275613468E-3</c:v>
                </c:pt>
                <c:pt idx="17">
                  <c:v>4.4999534739743599E-3</c:v>
                </c:pt>
                <c:pt idx="18">
                  <c:v>4.5496703851239462E-3</c:v>
                </c:pt>
                <c:pt idx="19">
                  <c:v>5.097886754907327E-3</c:v>
                </c:pt>
                <c:pt idx="20">
                  <c:v>5.4395405894075944E-3</c:v>
                </c:pt>
                <c:pt idx="21">
                  <c:v>6.1457926410318272E-3</c:v>
                </c:pt>
                <c:pt idx="22">
                  <c:v>6.3324328913011083E-3</c:v>
                </c:pt>
                <c:pt idx="23">
                  <c:v>7.6527423879667157E-3</c:v>
                </c:pt>
                <c:pt idx="24">
                  <c:v>7.6682203433929503E-3</c:v>
                </c:pt>
                <c:pt idx="25">
                  <c:v>8.2502390509522627E-3</c:v>
                </c:pt>
                <c:pt idx="26">
                  <c:v>8.3328874917321955E-3</c:v>
                </c:pt>
                <c:pt idx="27">
                  <c:v>8.7869345576612173E-3</c:v>
                </c:pt>
                <c:pt idx="28">
                  <c:v>9.0232287819206267E-3</c:v>
                </c:pt>
                <c:pt idx="29">
                  <c:v>9.6510420504808351E-3</c:v>
                </c:pt>
                <c:pt idx="30">
                  <c:v>9.8747905454981463E-3</c:v>
                </c:pt>
                <c:pt idx="31">
                  <c:v>1.0078255779440088E-2</c:v>
                </c:pt>
                <c:pt idx="32">
                  <c:v>1.2260548805920108E-2</c:v>
                </c:pt>
                <c:pt idx="33">
                  <c:v>1.6261623018858553E-2</c:v>
                </c:pt>
                <c:pt idx="34">
                  <c:v>1.737119111868585E-2</c:v>
                </c:pt>
                <c:pt idx="35">
                  <c:v>1.978979118048442E-2</c:v>
                </c:pt>
              </c:numCache>
            </c:numRef>
          </c:xVal>
          <c:yVal>
            <c:numRef>
              <c:f>Табела!$R$144:$R$179</c:f>
              <c:numCache>
                <c:formatCode>0.00%</c:formatCode>
                <c:ptCount val="36"/>
                <c:pt idx="0">
                  <c:v>3.9094456009577975E-3</c:v>
                </c:pt>
                <c:pt idx="1">
                  <c:v>8.5792703227921315E-3</c:v>
                </c:pt>
                <c:pt idx="2">
                  <c:v>1.2102985562835509E-2</c:v>
                </c:pt>
                <c:pt idx="3">
                  <c:v>2.0465582977899979E-2</c:v>
                </c:pt>
                <c:pt idx="4">
                  <c:v>2.0744522281467236E-2</c:v>
                </c:pt>
                <c:pt idx="5">
                  <c:v>2.1065442494909128E-2</c:v>
                </c:pt>
                <c:pt idx="6">
                  <c:v>2.4020063721719238E-2</c:v>
                </c:pt>
                <c:pt idx="7">
                  <c:v>2.6203401946578348E-2</c:v>
                </c:pt>
                <c:pt idx="8">
                  <c:v>2.9797043000413168E-2</c:v>
                </c:pt>
                <c:pt idx="9">
                  <c:v>3.2557331615986326E-2</c:v>
                </c:pt>
                <c:pt idx="10">
                  <c:v>3.4042824140958099E-2</c:v>
                </c:pt>
                <c:pt idx="11">
                  <c:v>3.6337312336363399E-2</c:v>
                </c:pt>
                <c:pt idx="12">
                  <c:v>3.6539788499836211E-2</c:v>
                </c:pt>
                <c:pt idx="13">
                  <c:v>3.7041608917860812E-2</c:v>
                </c:pt>
                <c:pt idx="14">
                  <c:v>3.8433628266970755E-2</c:v>
                </c:pt>
                <c:pt idx="15">
                  <c:v>3.8769464466538173E-2</c:v>
                </c:pt>
                <c:pt idx="16">
                  <c:v>3.9706415708267995E-2</c:v>
                </c:pt>
                <c:pt idx="17">
                  <c:v>4.0040850339735902E-2</c:v>
                </c:pt>
                <c:pt idx="18">
                  <c:v>4.004846969469953E-2</c:v>
                </c:pt>
                <c:pt idx="19">
                  <c:v>3.9934613084851939E-2</c:v>
                </c:pt>
                <c:pt idx="20">
                  <c:v>3.9681402871168156E-2</c:v>
                </c:pt>
                <c:pt idx="21">
                  <c:v>3.8728238938929349E-2</c:v>
                </c:pt>
                <c:pt idx="22">
                  <c:v>3.8383575404251302E-2</c:v>
                </c:pt>
                <c:pt idx="23">
                  <c:v>3.4966003866356711E-2</c:v>
                </c:pt>
                <c:pt idx="24">
                  <c:v>3.4916907250763414E-2</c:v>
                </c:pt>
                <c:pt idx="25">
                  <c:v>3.2946614058472094E-2</c:v>
                </c:pt>
                <c:pt idx="26">
                  <c:v>3.2648922614367609E-2</c:v>
                </c:pt>
                <c:pt idx="27">
                  <c:v>3.0946848999302255E-2</c:v>
                </c:pt>
                <c:pt idx="28">
                  <c:v>3.0022490954112434E-2</c:v>
                </c:pt>
                <c:pt idx="29">
                  <c:v>2.7472719277868853E-2</c:v>
                </c:pt>
                <c:pt idx="30">
                  <c:v>2.6540928105295531E-2</c:v>
                </c:pt>
                <c:pt idx="31">
                  <c:v>2.5687363897349876E-2</c:v>
                </c:pt>
                <c:pt idx="32">
                  <c:v>1.6724049397372452E-2</c:v>
                </c:pt>
                <c:pt idx="33">
                  <c:v>5.2425303856768486E-3</c:v>
                </c:pt>
                <c:pt idx="34">
                  <c:v>3.4888002378115701E-3</c:v>
                </c:pt>
                <c:pt idx="35">
                  <c:v>1.2625387592599103E-3</c:v>
                </c:pt>
              </c:numCache>
            </c:numRef>
          </c:yVal>
          <c:smooth val="1"/>
        </c:ser>
        <c:axId val="147568128"/>
        <c:axId val="147566592"/>
      </c:scatterChart>
      <c:dateAx>
        <c:axId val="147555072"/>
        <c:scaling>
          <c:orientation val="minMax"/>
        </c:scaling>
        <c:axPos val="b"/>
        <c:numFmt formatCode="dd/mm/yyyy" sourceLinked="1"/>
        <c:tickLblPos val="nextTo"/>
        <c:crossAx val="147556608"/>
        <c:crosses val="autoZero"/>
        <c:auto val="1"/>
        <c:lblOffset val="100"/>
      </c:dateAx>
      <c:valAx>
        <c:axId val="147556608"/>
        <c:scaling>
          <c:orientation val="minMax"/>
        </c:scaling>
        <c:axPos val="l"/>
        <c:numFmt formatCode="0.00%" sourceLinked="1"/>
        <c:tickLblPos val="nextTo"/>
        <c:crossAx val="147555072"/>
        <c:crosses val="autoZero"/>
        <c:crossBetween val="between"/>
      </c:valAx>
      <c:valAx>
        <c:axId val="147566592"/>
        <c:scaling>
          <c:orientation val="minMax"/>
        </c:scaling>
        <c:axPos val="r"/>
        <c:numFmt formatCode="0.00%" sourceLinked="1"/>
        <c:tickLblPos val="nextTo"/>
        <c:crossAx val="147568128"/>
        <c:crosses val="max"/>
        <c:crossBetween val="midCat"/>
      </c:valAx>
      <c:valAx>
        <c:axId val="147568128"/>
        <c:scaling>
          <c:orientation val="minMax"/>
          <c:max val="6.0000000000000032E-2"/>
          <c:min val="-0.12000000000000002"/>
        </c:scaling>
        <c:axPos val="t"/>
        <c:numFmt formatCode="0.00%" sourceLinked="1"/>
        <c:tickLblPos val="nextTo"/>
        <c:crossAx val="147566592"/>
        <c:crosses val="max"/>
        <c:crossBetween val="midCat"/>
      </c:valAx>
    </c:plotArea>
    <c:legend>
      <c:legendPos val="b"/>
    </c:legend>
    <c:plotVisOnly val="1"/>
    <c:dispBlanksAs val="gap"/>
  </c:chart>
  <c:spPr>
    <a:effectLst>
      <a:outerShdw blurRad="50800" dist="38100" dir="2700000" algn="tl" rotWithShape="0">
        <a:prstClr val="black">
          <a:alpha val="40000"/>
        </a:prstClr>
      </a:outerShdw>
    </a:effectLst>
  </c:sp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mk-MK"/>
  <c:style val="26"/>
  <c:chart>
    <c:plotArea>
      <c:layout/>
      <c:barChart>
        <c:barDir val="col"/>
        <c:grouping val="clustered"/>
        <c:ser>
          <c:idx val="0"/>
          <c:order val="0"/>
          <c:tx>
            <c:strRef>
              <c:f>Табела!$S$1</c:f>
              <c:strCache>
                <c:ptCount val="1"/>
                <c:pt idx="0">
                  <c:v>KB Mandatory Pension Fund</c:v>
                </c:pt>
              </c:strCache>
            </c:strRef>
          </c:tx>
          <c:cat>
            <c:numRef>
              <c:f>Табела!$N$3:$N$38</c:f>
              <c:numCache>
                <c:formatCode>dd/mm/yyyy</c:formatCode>
                <c:ptCount val="36"/>
                <c:pt idx="0">
                  <c:v>40755</c:v>
                </c:pt>
                <c:pt idx="1">
                  <c:v>40786</c:v>
                </c:pt>
                <c:pt idx="2">
                  <c:v>40816</c:v>
                </c:pt>
                <c:pt idx="3">
                  <c:v>40847</c:v>
                </c:pt>
                <c:pt idx="4">
                  <c:v>40877</c:v>
                </c:pt>
                <c:pt idx="5">
                  <c:v>40908</c:v>
                </c:pt>
                <c:pt idx="6">
                  <c:v>40939</c:v>
                </c:pt>
                <c:pt idx="7">
                  <c:v>40968</c:v>
                </c:pt>
                <c:pt idx="8">
                  <c:v>40999</c:v>
                </c:pt>
                <c:pt idx="9">
                  <c:v>41029</c:v>
                </c:pt>
                <c:pt idx="10">
                  <c:v>41060</c:v>
                </c:pt>
                <c:pt idx="11">
                  <c:v>41090</c:v>
                </c:pt>
                <c:pt idx="12">
                  <c:v>41121</c:v>
                </c:pt>
                <c:pt idx="13">
                  <c:v>41152</c:v>
                </c:pt>
                <c:pt idx="14">
                  <c:v>41182</c:v>
                </c:pt>
                <c:pt idx="15">
                  <c:v>41213</c:v>
                </c:pt>
                <c:pt idx="16">
                  <c:v>41243</c:v>
                </c:pt>
                <c:pt idx="17">
                  <c:v>41274</c:v>
                </c:pt>
                <c:pt idx="18">
                  <c:v>41305</c:v>
                </c:pt>
                <c:pt idx="19">
                  <c:v>41333</c:v>
                </c:pt>
                <c:pt idx="20">
                  <c:v>41364</c:v>
                </c:pt>
                <c:pt idx="21">
                  <c:v>41394</c:v>
                </c:pt>
                <c:pt idx="22">
                  <c:v>41425</c:v>
                </c:pt>
                <c:pt idx="23">
                  <c:v>41455</c:v>
                </c:pt>
                <c:pt idx="24">
                  <c:v>41486</c:v>
                </c:pt>
                <c:pt idx="25">
                  <c:v>41517</c:v>
                </c:pt>
                <c:pt idx="26">
                  <c:v>41547</c:v>
                </c:pt>
                <c:pt idx="27">
                  <c:v>41578</c:v>
                </c:pt>
                <c:pt idx="28">
                  <c:v>41608</c:v>
                </c:pt>
                <c:pt idx="29">
                  <c:v>41639</c:v>
                </c:pt>
                <c:pt idx="30">
                  <c:v>41670</c:v>
                </c:pt>
                <c:pt idx="31">
                  <c:v>41698</c:v>
                </c:pt>
                <c:pt idx="32">
                  <c:v>41729</c:v>
                </c:pt>
                <c:pt idx="33">
                  <c:v>41759</c:v>
                </c:pt>
                <c:pt idx="34">
                  <c:v>41790</c:v>
                </c:pt>
                <c:pt idx="35">
                  <c:v>41820</c:v>
                </c:pt>
              </c:numCache>
            </c:numRef>
          </c:cat>
          <c:val>
            <c:numRef>
              <c:f>Табела!$S$3:$S$38</c:f>
              <c:numCache>
                <c:formatCode>0.00%</c:formatCode>
                <c:ptCount val="36"/>
                <c:pt idx="0">
                  <c:v>1.7654338111860984E-3</c:v>
                </c:pt>
                <c:pt idx="1">
                  <c:v>-1.9244147816786638E-2</c:v>
                </c:pt>
                <c:pt idx="2">
                  <c:v>-2.3641031534176724E-2</c:v>
                </c:pt>
                <c:pt idx="3">
                  <c:v>1.0920943525221789E-2</c:v>
                </c:pt>
                <c:pt idx="4">
                  <c:v>-5.8348668044484993E-3</c:v>
                </c:pt>
                <c:pt idx="5">
                  <c:v>1.2669342655512993E-2</c:v>
                </c:pt>
                <c:pt idx="6">
                  <c:v>1.6639298802551872E-2</c:v>
                </c:pt>
                <c:pt idx="7">
                  <c:v>2.9650143122784897E-2</c:v>
                </c:pt>
                <c:pt idx="8">
                  <c:v>2.4981718124985662E-3</c:v>
                </c:pt>
                <c:pt idx="9">
                  <c:v>-6.6979623961430134E-3</c:v>
                </c:pt>
                <c:pt idx="10">
                  <c:v>-7.0053496302864646E-3</c:v>
                </c:pt>
                <c:pt idx="11">
                  <c:v>1.2617695103172372E-2</c:v>
                </c:pt>
                <c:pt idx="12">
                  <c:v>8.3888331554146291E-3</c:v>
                </c:pt>
                <c:pt idx="13">
                  <c:v>7.7112229596304769E-3</c:v>
                </c:pt>
                <c:pt idx="14">
                  <c:v>5.5456731973847501E-3</c:v>
                </c:pt>
                <c:pt idx="15">
                  <c:v>4.1190814469788924E-3</c:v>
                </c:pt>
                <c:pt idx="16">
                  <c:v>5.5546974261035369E-3</c:v>
                </c:pt>
                <c:pt idx="17">
                  <c:v>6.5443926946543805E-3</c:v>
                </c:pt>
                <c:pt idx="18">
                  <c:v>8.6161247939917484E-3</c:v>
                </c:pt>
                <c:pt idx="19">
                  <c:v>6.3583684180815283E-3</c:v>
                </c:pt>
                <c:pt idx="20">
                  <c:v>7.3359898781291209E-3</c:v>
                </c:pt>
                <c:pt idx="21">
                  <c:v>7.0288653745786637E-3</c:v>
                </c:pt>
                <c:pt idx="22">
                  <c:v>7.8728046232273054E-3</c:v>
                </c:pt>
                <c:pt idx="23">
                  <c:v>-5.934864419920958E-3</c:v>
                </c:pt>
                <c:pt idx="24">
                  <c:v>9.0969352093631523E-3</c:v>
                </c:pt>
                <c:pt idx="25">
                  <c:v>-4.9324621441672615E-4</c:v>
                </c:pt>
                <c:pt idx="26">
                  <c:v>1.0710812199065431E-2</c:v>
                </c:pt>
                <c:pt idx="27">
                  <c:v>1.0797475225471358E-2</c:v>
                </c:pt>
                <c:pt idx="28">
                  <c:v>8.6036732224899007E-3</c:v>
                </c:pt>
                <c:pt idx="29">
                  <c:v>6.9355325663955315E-3</c:v>
                </c:pt>
                <c:pt idx="30">
                  <c:v>-7.3876735891583529E-4</c:v>
                </c:pt>
                <c:pt idx="31">
                  <c:v>1.1387691951644591E-2</c:v>
                </c:pt>
                <c:pt idx="32">
                  <c:v>2.1472905808370421E-3</c:v>
                </c:pt>
                <c:pt idx="33">
                  <c:v>3.7329375111940163E-3</c:v>
                </c:pt>
                <c:pt idx="34">
                  <c:v>1.1006250367154229E-2</c:v>
                </c:pt>
                <c:pt idx="35">
                  <c:v>6.2443042466369834E-3</c:v>
                </c:pt>
              </c:numCache>
            </c:numRef>
          </c:val>
        </c:ser>
        <c:axId val="147654912"/>
        <c:axId val="147664896"/>
      </c:barChart>
      <c:scatterChart>
        <c:scatterStyle val="smoothMarker"/>
        <c:ser>
          <c:idx val="1"/>
          <c:order val="1"/>
          <c:tx>
            <c:strRef>
              <c:f>Табела!$S$1</c:f>
              <c:strCache>
                <c:ptCount val="1"/>
                <c:pt idx="0">
                  <c:v>KB Mandatory Pension Fund</c:v>
                </c:pt>
              </c:strCache>
            </c:strRef>
          </c:tx>
          <c:marker>
            <c:symbol val="none"/>
          </c:marker>
          <c:xVal>
            <c:numRef>
              <c:f>Табела!$S$69:$S$104</c:f>
              <c:numCache>
                <c:formatCode>0.00%</c:formatCode>
                <c:ptCount val="36"/>
                <c:pt idx="0">
                  <c:v>-2.3641031534176724E-2</c:v>
                </c:pt>
                <c:pt idx="1">
                  <c:v>-1.9244147816786638E-2</c:v>
                </c:pt>
                <c:pt idx="2">
                  <c:v>-7.0053496302864646E-3</c:v>
                </c:pt>
                <c:pt idx="3">
                  <c:v>-6.6979623961430134E-3</c:v>
                </c:pt>
                <c:pt idx="4">
                  <c:v>-5.934864419920958E-3</c:v>
                </c:pt>
                <c:pt idx="5">
                  <c:v>-5.8348668044484993E-3</c:v>
                </c:pt>
                <c:pt idx="6">
                  <c:v>-1.4087149936202999E-3</c:v>
                </c:pt>
                <c:pt idx="7">
                  <c:v>-7.3876735891583529E-4</c:v>
                </c:pt>
                <c:pt idx="8">
                  <c:v>-4.9324621441672615E-4</c:v>
                </c:pt>
                <c:pt idx="9">
                  <c:v>1.7654338111860984E-3</c:v>
                </c:pt>
                <c:pt idx="10">
                  <c:v>2.1472905808370421E-3</c:v>
                </c:pt>
                <c:pt idx="11">
                  <c:v>2.4981718124985662E-3</c:v>
                </c:pt>
                <c:pt idx="12">
                  <c:v>4.1190814469788924E-3</c:v>
                </c:pt>
                <c:pt idx="13">
                  <c:v>5.5456731973847501E-3</c:v>
                </c:pt>
                <c:pt idx="14">
                  <c:v>5.5546974261035369E-3</c:v>
                </c:pt>
                <c:pt idx="15">
                  <c:v>6.3583684180815283E-3</c:v>
                </c:pt>
                <c:pt idx="16">
                  <c:v>6.5443926946543805E-3</c:v>
                </c:pt>
                <c:pt idx="17">
                  <c:v>6.9355325663955315E-3</c:v>
                </c:pt>
                <c:pt idx="18">
                  <c:v>7.0288653745786637E-3</c:v>
                </c:pt>
                <c:pt idx="19">
                  <c:v>7.3359898781291209E-3</c:v>
                </c:pt>
                <c:pt idx="20">
                  <c:v>7.7112229596304769E-3</c:v>
                </c:pt>
                <c:pt idx="21">
                  <c:v>7.8728046232273054E-3</c:v>
                </c:pt>
                <c:pt idx="22">
                  <c:v>7.9478914749010737E-3</c:v>
                </c:pt>
                <c:pt idx="23">
                  <c:v>8.3888331554146291E-3</c:v>
                </c:pt>
                <c:pt idx="24">
                  <c:v>8.6036732224899007E-3</c:v>
                </c:pt>
                <c:pt idx="25">
                  <c:v>8.6161247939917484E-3</c:v>
                </c:pt>
                <c:pt idx="26">
                  <c:v>9.0969352093631523E-3</c:v>
                </c:pt>
                <c:pt idx="27">
                  <c:v>1.0710812199065431E-2</c:v>
                </c:pt>
                <c:pt idx="28">
                  <c:v>1.0797475225471358E-2</c:v>
                </c:pt>
                <c:pt idx="29">
                  <c:v>1.0920943525221789E-2</c:v>
                </c:pt>
                <c:pt idx="30">
                  <c:v>1.1387691951644591E-2</c:v>
                </c:pt>
                <c:pt idx="31">
                  <c:v>1.2617695103172372E-2</c:v>
                </c:pt>
                <c:pt idx="32">
                  <c:v>1.2669342655512993E-2</c:v>
                </c:pt>
                <c:pt idx="33">
                  <c:v>1.3815841022328627E-2</c:v>
                </c:pt>
                <c:pt idx="34">
                  <c:v>1.6639298802551872E-2</c:v>
                </c:pt>
                <c:pt idx="35">
                  <c:v>2.9650143122784897E-2</c:v>
                </c:pt>
              </c:numCache>
            </c:numRef>
          </c:xVal>
          <c:yVal>
            <c:numRef>
              <c:f>Табела!$S$144:$S$179</c:f>
              <c:numCache>
                <c:formatCode>0.00%</c:formatCode>
                <c:ptCount val="36"/>
                <c:pt idx="0">
                  <c:v>3.534288651158175E-4</c:v>
                </c:pt>
                <c:pt idx="1">
                  <c:v>1.3255468326017633E-3</c:v>
                </c:pt>
                <c:pt idx="2">
                  <c:v>1.6366308542385046E-2</c:v>
                </c:pt>
                <c:pt idx="3">
                  <c:v>1.7051915783249518E-2</c:v>
                </c:pt>
                <c:pt idx="4">
                  <c:v>1.8792561851007177E-2</c:v>
                </c:pt>
                <c:pt idx="5">
                  <c:v>1.9024048339313045E-2</c:v>
                </c:pt>
                <c:pt idx="6">
                  <c:v>2.9161729685383792E-2</c:v>
                </c:pt>
                <c:pt idx="7">
                  <c:v>3.0507033316992515E-2</c:v>
                </c:pt>
                <c:pt idx="8">
                  <c:v>3.0975546740283577E-2</c:v>
                </c:pt>
                <c:pt idx="9">
                  <c:v>3.4501770470239758E-2</c:v>
                </c:pt>
                <c:pt idx="10">
                  <c:v>3.4934069313746541E-2</c:v>
                </c:pt>
                <c:pt idx="11">
                  <c:v>3.5284078176459753E-2</c:v>
                </c:pt>
                <c:pt idx="12">
                  <c:v>3.6276842066472512E-2</c:v>
                </c:pt>
                <c:pt idx="13">
                  <c:v>3.6259459492868046E-2</c:v>
                </c:pt>
                <c:pt idx="14">
                  <c:v>3.625665915398673E-2</c:v>
                </c:pt>
                <c:pt idx="15">
                  <c:v>3.5873684722264994E-2</c:v>
                </c:pt>
                <c:pt idx="16">
                  <c:v>3.5747901226677634E-2</c:v>
                </c:pt>
                <c:pt idx="17">
                  <c:v>3.5439009890461642E-2</c:v>
                </c:pt>
                <c:pt idx="18">
                  <c:v>3.5356540427159973E-2</c:v>
                </c:pt>
                <c:pt idx="19">
                  <c:v>3.5061808442470227E-2</c:v>
                </c:pt>
                <c:pt idx="20">
                  <c:v>3.4654191280324119E-2</c:v>
                </c:pt>
                <c:pt idx="21">
                  <c:v>3.4463001889885582E-2</c:v>
                </c:pt>
                <c:pt idx="22">
                  <c:v>3.4371017158864058E-2</c:v>
                </c:pt>
                <c:pt idx="23">
                  <c:v>3.379170975576945E-2</c:v>
                </c:pt>
                <c:pt idx="24">
                  <c:v>3.3485969567217784E-2</c:v>
                </c:pt>
                <c:pt idx="25">
                  <c:v>3.3467792206703442E-2</c:v>
                </c:pt>
                <c:pt idx="26">
                  <c:v>3.2728891440925015E-2</c:v>
                </c:pt>
                <c:pt idx="27">
                  <c:v>2.978364138566671E-2</c:v>
                </c:pt>
                <c:pt idx="28">
                  <c:v>2.960820399086745E-2</c:v>
                </c:pt>
                <c:pt idx="29">
                  <c:v>2.9355680279134752E-2</c:v>
                </c:pt>
                <c:pt idx="30">
                  <c:v>2.8375562147887588E-2</c:v>
                </c:pt>
                <c:pt idx="31">
                  <c:v>2.5638301082235002E-2</c:v>
                </c:pt>
                <c:pt idx="32">
                  <c:v>2.5519650439452795E-2</c:v>
                </c:pt>
                <c:pt idx="33">
                  <c:v>2.2842226692200613E-2</c:v>
                </c:pt>
                <c:pt idx="34">
                  <c:v>1.6304693530237783E-2</c:v>
                </c:pt>
                <c:pt idx="35">
                  <c:v>1.0595238134875659E-3</c:v>
                </c:pt>
              </c:numCache>
            </c:numRef>
          </c:yVal>
          <c:smooth val="1"/>
        </c:ser>
        <c:axId val="147667968"/>
        <c:axId val="147666432"/>
      </c:scatterChart>
      <c:dateAx>
        <c:axId val="147654912"/>
        <c:scaling>
          <c:orientation val="minMax"/>
        </c:scaling>
        <c:axPos val="b"/>
        <c:numFmt formatCode="dd/mm/yyyy" sourceLinked="1"/>
        <c:tickLblPos val="nextTo"/>
        <c:crossAx val="147664896"/>
        <c:crosses val="autoZero"/>
        <c:auto val="1"/>
        <c:lblOffset val="100"/>
      </c:dateAx>
      <c:valAx>
        <c:axId val="147664896"/>
        <c:scaling>
          <c:orientation val="minMax"/>
        </c:scaling>
        <c:axPos val="l"/>
        <c:numFmt formatCode="0.00%" sourceLinked="1"/>
        <c:tickLblPos val="nextTo"/>
        <c:crossAx val="147654912"/>
        <c:crosses val="autoZero"/>
        <c:crossBetween val="between"/>
      </c:valAx>
      <c:valAx>
        <c:axId val="147666432"/>
        <c:scaling>
          <c:orientation val="minMax"/>
        </c:scaling>
        <c:axPos val="r"/>
        <c:numFmt formatCode="0.00%" sourceLinked="1"/>
        <c:tickLblPos val="nextTo"/>
        <c:crossAx val="147667968"/>
        <c:crosses val="max"/>
        <c:crossBetween val="midCat"/>
      </c:valAx>
      <c:valAx>
        <c:axId val="147667968"/>
        <c:scaling>
          <c:orientation val="minMax"/>
          <c:max val="6.0000000000000032E-2"/>
          <c:min val="-0.12000000000000002"/>
        </c:scaling>
        <c:axPos val="t"/>
        <c:numFmt formatCode="0.00%" sourceLinked="1"/>
        <c:tickLblPos val="nextTo"/>
        <c:crossAx val="147666432"/>
        <c:crosses val="max"/>
        <c:crossBetween val="midCat"/>
      </c:valAx>
    </c:plotArea>
    <c:legend>
      <c:legendPos val="b"/>
    </c:legend>
    <c:plotVisOnly val="1"/>
    <c:dispBlanksAs val="gap"/>
  </c:chart>
  <c:spPr>
    <a:effectLst>
      <a:outerShdw blurRad="50800" dist="38100" dir="2700000" algn="tl" rotWithShape="0">
        <a:prstClr val="black">
          <a:alpha val="40000"/>
        </a:prstClr>
      </a:outerShdw>
    </a:effectLst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mk-MK"/>
  <c:style val="26"/>
  <c:chart>
    <c:plotArea>
      <c:layout/>
      <c:barChart>
        <c:barDir val="col"/>
        <c:grouping val="clustered"/>
        <c:ser>
          <c:idx val="0"/>
          <c:order val="0"/>
          <c:tx>
            <c:strRef>
              <c:f>Табела!$T$1</c:f>
              <c:strCache>
                <c:ptCount val="1"/>
                <c:pt idx="0">
                  <c:v>KB Publikum - Balanced</c:v>
                </c:pt>
              </c:strCache>
            </c:strRef>
          </c:tx>
          <c:cat>
            <c:numRef>
              <c:f>Табела!$N$3:$N$38</c:f>
              <c:numCache>
                <c:formatCode>dd/mm/yyyy</c:formatCode>
                <c:ptCount val="36"/>
                <c:pt idx="0">
                  <c:v>40755</c:v>
                </c:pt>
                <c:pt idx="1">
                  <c:v>40786</c:v>
                </c:pt>
                <c:pt idx="2">
                  <c:v>40816</c:v>
                </c:pt>
                <c:pt idx="3">
                  <c:v>40847</c:v>
                </c:pt>
                <c:pt idx="4">
                  <c:v>40877</c:v>
                </c:pt>
                <c:pt idx="5">
                  <c:v>40908</c:v>
                </c:pt>
                <c:pt idx="6">
                  <c:v>40939</c:v>
                </c:pt>
                <c:pt idx="7">
                  <c:v>40968</c:v>
                </c:pt>
                <c:pt idx="8">
                  <c:v>40999</c:v>
                </c:pt>
                <c:pt idx="9">
                  <c:v>41029</c:v>
                </c:pt>
                <c:pt idx="10">
                  <c:v>41060</c:v>
                </c:pt>
                <c:pt idx="11">
                  <c:v>41090</c:v>
                </c:pt>
                <c:pt idx="12">
                  <c:v>41121</c:v>
                </c:pt>
                <c:pt idx="13">
                  <c:v>41152</c:v>
                </c:pt>
                <c:pt idx="14">
                  <c:v>41182</c:v>
                </c:pt>
                <c:pt idx="15">
                  <c:v>41213</c:v>
                </c:pt>
                <c:pt idx="16">
                  <c:v>41243</c:v>
                </c:pt>
                <c:pt idx="17">
                  <c:v>41274</c:v>
                </c:pt>
                <c:pt idx="18">
                  <c:v>41305</c:v>
                </c:pt>
                <c:pt idx="19">
                  <c:v>41333</c:v>
                </c:pt>
                <c:pt idx="20">
                  <c:v>41364</c:v>
                </c:pt>
                <c:pt idx="21">
                  <c:v>41394</c:v>
                </c:pt>
                <c:pt idx="22">
                  <c:v>41425</c:v>
                </c:pt>
                <c:pt idx="23">
                  <c:v>41455</c:v>
                </c:pt>
                <c:pt idx="24">
                  <c:v>41486</c:v>
                </c:pt>
                <c:pt idx="25">
                  <c:v>41517</c:v>
                </c:pt>
                <c:pt idx="26">
                  <c:v>41547</c:v>
                </c:pt>
                <c:pt idx="27">
                  <c:v>41578</c:v>
                </c:pt>
                <c:pt idx="28">
                  <c:v>41608</c:v>
                </c:pt>
                <c:pt idx="29">
                  <c:v>41639</c:v>
                </c:pt>
                <c:pt idx="30">
                  <c:v>41670</c:v>
                </c:pt>
                <c:pt idx="31">
                  <c:v>41698</c:v>
                </c:pt>
                <c:pt idx="32">
                  <c:v>41729</c:v>
                </c:pt>
                <c:pt idx="33">
                  <c:v>41759</c:v>
                </c:pt>
                <c:pt idx="34">
                  <c:v>41790</c:v>
                </c:pt>
                <c:pt idx="35">
                  <c:v>41820</c:v>
                </c:pt>
              </c:numCache>
            </c:numRef>
          </c:cat>
          <c:val>
            <c:numRef>
              <c:f>Табела!$T$3:$T$38</c:f>
              <c:numCache>
                <c:formatCode>0.00%</c:formatCode>
                <c:ptCount val="36"/>
                <c:pt idx="0">
                  <c:v>-1.7807000169688478E-3</c:v>
                </c:pt>
                <c:pt idx="1">
                  <c:v>-7.4163527652292255E-2</c:v>
                </c:pt>
                <c:pt idx="2">
                  <c:v>-5.4979798202360167E-2</c:v>
                </c:pt>
                <c:pt idx="3">
                  <c:v>1.6984850571123266E-2</c:v>
                </c:pt>
                <c:pt idx="4">
                  <c:v>-3.3675463409638569E-2</c:v>
                </c:pt>
                <c:pt idx="5">
                  <c:v>-6.6576805805324659E-3</c:v>
                </c:pt>
                <c:pt idx="6">
                  <c:v>1.9312303131445815E-2</c:v>
                </c:pt>
                <c:pt idx="7">
                  <c:v>4.1776692989573712E-2</c:v>
                </c:pt>
                <c:pt idx="8">
                  <c:v>-1.270144355034372E-2</c:v>
                </c:pt>
                <c:pt idx="9">
                  <c:v>-2.0135361818640129E-2</c:v>
                </c:pt>
                <c:pt idx="10">
                  <c:v>-1.0177712820654383E-2</c:v>
                </c:pt>
                <c:pt idx="11">
                  <c:v>-6.8378389506878043E-3</c:v>
                </c:pt>
                <c:pt idx="12">
                  <c:v>-1.8236707980669835E-2</c:v>
                </c:pt>
                <c:pt idx="13">
                  <c:v>7.6638103975753833E-3</c:v>
                </c:pt>
                <c:pt idx="14">
                  <c:v>-5.2566530364467064E-4</c:v>
                </c:pt>
                <c:pt idx="15">
                  <c:v>-2.5632165327495616E-2</c:v>
                </c:pt>
                <c:pt idx="16">
                  <c:v>6.6435972270095908E-4</c:v>
                </c:pt>
                <c:pt idx="17">
                  <c:v>2.9694671070318642E-3</c:v>
                </c:pt>
                <c:pt idx="18">
                  <c:v>3.7573432089882411E-2</c:v>
                </c:pt>
                <c:pt idx="19">
                  <c:v>-8.8417563769325521E-3</c:v>
                </c:pt>
                <c:pt idx="20">
                  <c:v>7.8546235886256151E-3</c:v>
                </c:pt>
                <c:pt idx="21">
                  <c:v>1.5155829051226484E-2</c:v>
                </c:pt>
                <c:pt idx="22">
                  <c:v>-8.2820410967869469E-3</c:v>
                </c:pt>
                <c:pt idx="23">
                  <c:v>1.9384331541916048E-3</c:v>
                </c:pt>
                <c:pt idx="24">
                  <c:v>4.6993900816559644E-3</c:v>
                </c:pt>
                <c:pt idx="25">
                  <c:v>1.5103810205446294E-2</c:v>
                </c:pt>
                <c:pt idx="26">
                  <c:v>-3.4275128219809126E-4</c:v>
                </c:pt>
                <c:pt idx="27">
                  <c:v>1.7085204031522919E-2</c:v>
                </c:pt>
                <c:pt idx="28">
                  <c:v>1.6046223486267509E-3</c:v>
                </c:pt>
                <c:pt idx="29">
                  <c:v>4.7196842264223923E-2</c:v>
                </c:pt>
                <c:pt idx="30">
                  <c:v>3.1035573597616795E-3</c:v>
                </c:pt>
                <c:pt idx="31">
                  <c:v>-1.8040843915738377E-3</c:v>
                </c:pt>
                <c:pt idx="32">
                  <c:v>2.2760803126400428E-2</c:v>
                </c:pt>
                <c:pt idx="33">
                  <c:v>4.2314520174687644E-3</c:v>
                </c:pt>
                <c:pt idx="34">
                  <c:v>4.2521993325898629E-2</c:v>
                </c:pt>
                <c:pt idx="35">
                  <c:v>3.4552294669185778E-3</c:v>
                </c:pt>
              </c:numCache>
            </c:numRef>
          </c:val>
        </c:ser>
        <c:axId val="147710336"/>
        <c:axId val="147711872"/>
      </c:barChart>
      <c:scatterChart>
        <c:scatterStyle val="smoothMarker"/>
        <c:ser>
          <c:idx val="1"/>
          <c:order val="1"/>
          <c:tx>
            <c:strRef>
              <c:f>Табела!$T$1</c:f>
              <c:strCache>
                <c:ptCount val="1"/>
                <c:pt idx="0">
                  <c:v>KB Publikum - Balanced</c:v>
                </c:pt>
              </c:strCache>
            </c:strRef>
          </c:tx>
          <c:marker>
            <c:symbol val="none"/>
          </c:marker>
          <c:xVal>
            <c:numRef>
              <c:f>Табела!$T$69:$T$104</c:f>
              <c:numCache>
                <c:formatCode>0.00%</c:formatCode>
                <c:ptCount val="36"/>
                <c:pt idx="0">
                  <c:v>-7.4163527652292255E-2</c:v>
                </c:pt>
                <c:pt idx="1">
                  <c:v>-5.4979798202360167E-2</c:v>
                </c:pt>
                <c:pt idx="2">
                  <c:v>-3.3675463409638569E-2</c:v>
                </c:pt>
                <c:pt idx="3">
                  <c:v>-2.5632165327495616E-2</c:v>
                </c:pt>
                <c:pt idx="4">
                  <c:v>-2.1677811312035059E-2</c:v>
                </c:pt>
                <c:pt idx="5">
                  <c:v>-2.0135361818640129E-2</c:v>
                </c:pt>
                <c:pt idx="6">
                  <c:v>-1.8236707980669835E-2</c:v>
                </c:pt>
                <c:pt idx="7">
                  <c:v>-1.5986379724990153E-2</c:v>
                </c:pt>
                <c:pt idx="8">
                  <c:v>-1.270144355034372E-2</c:v>
                </c:pt>
                <c:pt idx="9">
                  <c:v>-1.0177712820654383E-2</c:v>
                </c:pt>
                <c:pt idx="10">
                  <c:v>-8.8417563769325521E-3</c:v>
                </c:pt>
                <c:pt idx="11">
                  <c:v>-8.2820410967869469E-3</c:v>
                </c:pt>
                <c:pt idx="12">
                  <c:v>-6.8378389506878043E-3</c:v>
                </c:pt>
                <c:pt idx="13">
                  <c:v>-6.6576805805324659E-3</c:v>
                </c:pt>
                <c:pt idx="14">
                  <c:v>-1.8040843915738377E-3</c:v>
                </c:pt>
                <c:pt idx="15">
                  <c:v>-1.7807000169688478E-3</c:v>
                </c:pt>
                <c:pt idx="16">
                  <c:v>-5.2566530364467064E-4</c:v>
                </c:pt>
                <c:pt idx="17">
                  <c:v>-3.4275128219809126E-4</c:v>
                </c:pt>
                <c:pt idx="18">
                  <c:v>6.6435972270095908E-4</c:v>
                </c:pt>
                <c:pt idx="19">
                  <c:v>1.6046223486267509E-3</c:v>
                </c:pt>
                <c:pt idx="20">
                  <c:v>1.9384331541916048E-3</c:v>
                </c:pt>
                <c:pt idx="21">
                  <c:v>2.9694671070318642E-3</c:v>
                </c:pt>
                <c:pt idx="22">
                  <c:v>3.1035573597616795E-3</c:v>
                </c:pt>
                <c:pt idx="23">
                  <c:v>4.6993900816559644E-3</c:v>
                </c:pt>
                <c:pt idx="24">
                  <c:v>7.6638103975753833E-3</c:v>
                </c:pt>
                <c:pt idx="25">
                  <c:v>7.8546235886256151E-3</c:v>
                </c:pt>
                <c:pt idx="26">
                  <c:v>9.2853284318461619E-3</c:v>
                </c:pt>
                <c:pt idx="27">
                  <c:v>1.5103810205446294E-2</c:v>
                </c:pt>
                <c:pt idx="28">
                  <c:v>1.5155829051226484E-2</c:v>
                </c:pt>
                <c:pt idx="29">
                  <c:v>1.6984850571123266E-2</c:v>
                </c:pt>
                <c:pt idx="30">
                  <c:v>1.7085204031522919E-2</c:v>
                </c:pt>
                <c:pt idx="31">
                  <c:v>1.9312303131445815E-2</c:v>
                </c:pt>
                <c:pt idx="32">
                  <c:v>2.2760803126400428E-2</c:v>
                </c:pt>
                <c:pt idx="33">
                  <c:v>3.7573432089882411E-2</c:v>
                </c:pt>
                <c:pt idx="34">
                  <c:v>4.1776692989573712E-2</c:v>
                </c:pt>
                <c:pt idx="35">
                  <c:v>4.7196842264223923E-2</c:v>
                </c:pt>
              </c:numCache>
            </c:numRef>
          </c:xVal>
          <c:yVal>
            <c:numRef>
              <c:f>Табела!$T$144:$T$179</c:f>
              <c:numCache>
                <c:formatCode>0.00%</c:formatCode>
                <c:ptCount val="36"/>
                <c:pt idx="0">
                  <c:v>2.8433283798060937E-4</c:v>
                </c:pt>
                <c:pt idx="1">
                  <c:v>2.476731136330805E-3</c:v>
                </c:pt>
                <c:pt idx="2">
                  <c:v>1.3018639647705034E-2</c:v>
                </c:pt>
                <c:pt idx="3">
                  <c:v>1.9869486621525267E-2</c:v>
                </c:pt>
                <c:pt idx="4">
                  <c:v>2.3479016126519498E-2</c:v>
                </c:pt>
                <c:pt idx="5">
                  <c:v>2.4875924264261658E-2</c:v>
                </c:pt>
                <c:pt idx="6">
                  <c:v>2.6559885402353167E-2</c:v>
                </c:pt>
                <c:pt idx="7">
                  <c:v>2.8473639331043812E-2</c:v>
                </c:pt>
                <c:pt idx="8">
                  <c:v>3.1026833010540548E-2</c:v>
                </c:pt>
                <c:pt idx="9">
                  <c:v>3.2726203471987785E-2</c:v>
                </c:pt>
                <c:pt idx="10">
                  <c:v>3.3513674506145619E-2</c:v>
                </c:pt>
                <c:pt idx="11">
                  <c:v>3.381822158539019E-2</c:v>
                </c:pt>
                <c:pt idx="12">
                  <c:v>3.4530523455367473E-2</c:v>
                </c:pt>
                <c:pt idx="13">
                  <c:v>3.4611684270814527E-2</c:v>
                </c:pt>
                <c:pt idx="14">
                  <c:v>3.6102228073724686E-2</c:v>
                </c:pt>
                <c:pt idx="15">
                  <c:v>3.6106008967308784E-2</c:v>
                </c:pt>
                <c:pt idx="16">
                  <c:v>3.6259270867320177E-2</c:v>
                </c:pt>
                <c:pt idx="17">
                  <c:v>3.6273427824543437E-2</c:v>
                </c:pt>
                <c:pt idx="18">
                  <c:v>3.6313896293180617E-2</c:v>
                </c:pt>
                <c:pt idx="19">
                  <c:v>3.6294323561589022E-2</c:v>
                </c:pt>
                <c:pt idx="20">
                  <c:v>3.6274061513716732E-2</c:v>
                </c:pt>
                <c:pt idx="21">
                  <c:v>3.6167601943943348E-2</c:v>
                </c:pt>
                <c:pt idx="22">
                  <c:v>3.6148905322291786E-2</c:v>
                </c:pt>
                <c:pt idx="23">
                  <c:v>3.5841643211505771E-2</c:v>
                </c:pt>
                <c:pt idx="24">
                  <c:v>3.4868622267386011E-2</c:v>
                </c:pt>
                <c:pt idx="25">
                  <c:v>3.4788823948759769E-2</c:v>
                </c:pt>
                <c:pt idx="26">
                  <c:v>3.412789699472471E-2</c:v>
                </c:pt>
                <c:pt idx="27">
                  <c:v>3.0438513052972217E-2</c:v>
                </c:pt>
                <c:pt idx="28">
                  <c:v>3.0399383371538538E-2</c:v>
                </c:pt>
                <c:pt idx="29">
                  <c:v>2.8968931741425282E-2</c:v>
                </c:pt>
                <c:pt idx="30">
                  <c:v>2.888759695825811E-2</c:v>
                </c:pt>
                <c:pt idx="31">
                  <c:v>2.7019057302194702E-2</c:v>
                </c:pt>
                <c:pt idx="32">
                  <c:v>2.3953365671352259E-2</c:v>
                </c:pt>
                <c:pt idx="33">
                  <c:v>1.1306398757478183E-2</c:v>
                </c:pt>
                <c:pt idx="34">
                  <c:v>8.5280488420453483E-3</c:v>
                </c:pt>
                <c:pt idx="35">
                  <c:v>5.6671978447744688E-3</c:v>
                </c:pt>
              </c:numCache>
            </c:numRef>
          </c:yVal>
          <c:smooth val="1"/>
        </c:ser>
        <c:axId val="147727488"/>
        <c:axId val="147713408"/>
      </c:scatterChart>
      <c:dateAx>
        <c:axId val="147710336"/>
        <c:scaling>
          <c:orientation val="minMax"/>
        </c:scaling>
        <c:axPos val="b"/>
        <c:numFmt formatCode="dd/mm/yyyy" sourceLinked="1"/>
        <c:tickLblPos val="nextTo"/>
        <c:crossAx val="147711872"/>
        <c:crosses val="autoZero"/>
        <c:auto val="1"/>
        <c:lblOffset val="100"/>
      </c:dateAx>
      <c:valAx>
        <c:axId val="147711872"/>
        <c:scaling>
          <c:orientation val="minMax"/>
        </c:scaling>
        <c:axPos val="l"/>
        <c:numFmt formatCode="0.00%" sourceLinked="1"/>
        <c:tickLblPos val="nextTo"/>
        <c:crossAx val="147710336"/>
        <c:crosses val="autoZero"/>
        <c:crossBetween val="between"/>
      </c:valAx>
      <c:valAx>
        <c:axId val="147713408"/>
        <c:scaling>
          <c:orientation val="minMax"/>
        </c:scaling>
        <c:axPos val="r"/>
        <c:numFmt formatCode="0.00%" sourceLinked="1"/>
        <c:tickLblPos val="nextTo"/>
        <c:crossAx val="147727488"/>
        <c:crosses val="max"/>
        <c:crossBetween val="midCat"/>
      </c:valAx>
      <c:valAx>
        <c:axId val="147727488"/>
        <c:scaling>
          <c:orientation val="minMax"/>
          <c:max val="6.0000000000000032E-2"/>
          <c:min val="-0.12000000000000002"/>
        </c:scaling>
        <c:axPos val="t"/>
        <c:numFmt formatCode="0.00%" sourceLinked="1"/>
        <c:tickLblPos val="nextTo"/>
        <c:crossAx val="147713408"/>
        <c:crosses val="max"/>
        <c:crossBetween val="midCat"/>
      </c:valAx>
    </c:plotArea>
    <c:legend>
      <c:legendPos val="b"/>
    </c:legend>
    <c:plotVisOnly val="1"/>
    <c:dispBlanksAs val="gap"/>
  </c:chart>
  <c:spPr>
    <a:effectLst>
      <a:outerShdw blurRad="50800" dist="38100" dir="2700000" algn="tl" rotWithShape="0">
        <a:prstClr val="black">
          <a:alpha val="40000"/>
        </a:prstClr>
      </a:outerShdw>
    </a:effectLst>
  </c:sp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mk-MK"/>
  <c:style val="26"/>
  <c:chart>
    <c:plotArea>
      <c:layout/>
      <c:barChart>
        <c:barDir val="col"/>
        <c:grouping val="clustered"/>
        <c:ser>
          <c:idx val="0"/>
          <c:order val="0"/>
          <c:tx>
            <c:strRef>
              <c:f>Табела!$U$1</c:f>
              <c:strCache>
                <c:ptCount val="1"/>
                <c:pt idx="0">
                  <c:v>KB Publikum - Bonds</c:v>
                </c:pt>
              </c:strCache>
            </c:strRef>
          </c:tx>
          <c:cat>
            <c:numRef>
              <c:f>Табела!$N$3:$N$38</c:f>
              <c:numCache>
                <c:formatCode>dd/mm/yyyy</c:formatCode>
                <c:ptCount val="36"/>
                <c:pt idx="0">
                  <c:v>40755</c:v>
                </c:pt>
                <c:pt idx="1">
                  <c:v>40786</c:v>
                </c:pt>
                <c:pt idx="2">
                  <c:v>40816</c:v>
                </c:pt>
                <c:pt idx="3">
                  <c:v>40847</c:v>
                </c:pt>
                <c:pt idx="4">
                  <c:v>40877</c:v>
                </c:pt>
                <c:pt idx="5">
                  <c:v>40908</c:v>
                </c:pt>
                <c:pt idx="6">
                  <c:v>40939</c:v>
                </c:pt>
                <c:pt idx="7">
                  <c:v>40968</c:v>
                </c:pt>
                <c:pt idx="8">
                  <c:v>40999</c:v>
                </c:pt>
                <c:pt idx="9">
                  <c:v>41029</c:v>
                </c:pt>
                <c:pt idx="10">
                  <c:v>41060</c:v>
                </c:pt>
                <c:pt idx="11">
                  <c:v>41090</c:v>
                </c:pt>
                <c:pt idx="12">
                  <c:v>41121</c:v>
                </c:pt>
                <c:pt idx="13">
                  <c:v>41152</c:v>
                </c:pt>
                <c:pt idx="14">
                  <c:v>41182</c:v>
                </c:pt>
                <c:pt idx="15">
                  <c:v>41213</c:v>
                </c:pt>
                <c:pt idx="16">
                  <c:v>41243</c:v>
                </c:pt>
                <c:pt idx="17">
                  <c:v>41274</c:v>
                </c:pt>
                <c:pt idx="18">
                  <c:v>41305</c:v>
                </c:pt>
                <c:pt idx="19">
                  <c:v>41333</c:v>
                </c:pt>
                <c:pt idx="20">
                  <c:v>41364</c:v>
                </c:pt>
                <c:pt idx="21">
                  <c:v>41394</c:v>
                </c:pt>
                <c:pt idx="22">
                  <c:v>41425</c:v>
                </c:pt>
                <c:pt idx="23">
                  <c:v>41455</c:v>
                </c:pt>
                <c:pt idx="24">
                  <c:v>41486</c:v>
                </c:pt>
                <c:pt idx="25">
                  <c:v>41517</c:v>
                </c:pt>
                <c:pt idx="26">
                  <c:v>41547</c:v>
                </c:pt>
                <c:pt idx="27">
                  <c:v>41578</c:v>
                </c:pt>
                <c:pt idx="28">
                  <c:v>41608</c:v>
                </c:pt>
                <c:pt idx="29">
                  <c:v>41639</c:v>
                </c:pt>
                <c:pt idx="30">
                  <c:v>41670</c:v>
                </c:pt>
                <c:pt idx="31">
                  <c:v>41698</c:v>
                </c:pt>
                <c:pt idx="32">
                  <c:v>41729</c:v>
                </c:pt>
                <c:pt idx="33">
                  <c:v>41759</c:v>
                </c:pt>
                <c:pt idx="34">
                  <c:v>41790</c:v>
                </c:pt>
                <c:pt idx="35">
                  <c:v>41820</c:v>
                </c:pt>
              </c:numCache>
            </c:numRef>
          </c:cat>
          <c:val>
            <c:numRef>
              <c:f>Табела!$U$3:$U$38</c:f>
              <c:numCache>
                <c:formatCode>0.00%</c:formatCode>
                <c:ptCount val="36"/>
                <c:pt idx="0">
                  <c:v>4.5228016642396909E-3</c:v>
                </c:pt>
                <c:pt idx="1">
                  <c:v>1.0591986781071133E-3</c:v>
                </c:pt>
                <c:pt idx="2">
                  <c:v>-3.8221267728089114E-3</c:v>
                </c:pt>
                <c:pt idx="3">
                  <c:v>1.0483282197526803E-3</c:v>
                </c:pt>
                <c:pt idx="4">
                  <c:v>-2.937760895278833E-4</c:v>
                </c:pt>
                <c:pt idx="5">
                  <c:v>7.7482270634474382E-3</c:v>
                </c:pt>
                <c:pt idx="6">
                  <c:v>6.4305892962084055E-3</c:v>
                </c:pt>
                <c:pt idx="7">
                  <c:v>1.4621678480249438E-2</c:v>
                </c:pt>
                <c:pt idx="8">
                  <c:v>1.2436413386943358E-3</c:v>
                </c:pt>
                <c:pt idx="9">
                  <c:v>4.6584750411170412E-4</c:v>
                </c:pt>
                <c:pt idx="10">
                  <c:v>2.9440672759787631E-3</c:v>
                </c:pt>
                <c:pt idx="11">
                  <c:v>5.4014450825397558E-3</c:v>
                </c:pt>
                <c:pt idx="12">
                  <c:v>7.3568382566917528E-4</c:v>
                </c:pt>
                <c:pt idx="13">
                  <c:v>3.8176108385322249E-3</c:v>
                </c:pt>
                <c:pt idx="14">
                  <c:v>5.0231202565821659E-3</c:v>
                </c:pt>
                <c:pt idx="15">
                  <c:v>2.6810824436954636E-3</c:v>
                </c:pt>
                <c:pt idx="16">
                  <c:v>9.0128929184743328E-3</c:v>
                </c:pt>
                <c:pt idx="17">
                  <c:v>-2.3303002892935379E-3</c:v>
                </c:pt>
                <c:pt idx="18">
                  <c:v>1.4597369800687002E-2</c:v>
                </c:pt>
                <c:pt idx="19">
                  <c:v>3.89381930181084E-3</c:v>
                </c:pt>
                <c:pt idx="20">
                  <c:v>3.7294626667658151E-3</c:v>
                </c:pt>
                <c:pt idx="21">
                  <c:v>3.520629735523759E-3</c:v>
                </c:pt>
                <c:pt idx="22">
                  <c:v>3.6772701842732181E-3</c:v>
                </c:pt>
                <c:pt idx="23">
                  <c:v>1.3157130248657315E-3</c:v>
                </c:pt>
                <c:pt idx="24">
                  <c:v>-1.4241180591878738E-2</c:v>
                </c:pt>
                <c:pt idx="25">
                  <c:v>1.7760873140582653E-3</c:v>
                </c:pt>
                <c:pt idx="26">
                  <c:v>8.9781739603852649E-4</c:v>
                </c:pt>
                <c:pt idx="27">
                  <c:v>1.6636019780280457E-2</c:v>
                </c:pt>
                <c:pt idx="28">
                  <c:v>1.1167993160511754E-2</c:v>
                </c:pt>
                <c:pt idx="29">
                  <c:v>4.3607257112282891E-3</c:v>
                </c:pt>
                <c:pt idx="30">
                  <c:v>6.3369909610175024E-3</c:v>
                </c:pt>
                <c:pt idx="31">
                  <c:v>1.3201707710303882E-2</c:v>
                </c:pt>
                <c:pt idx="32">
                  <c:v>1.2544386087995957E-2</c:v>
                </c:pt>
                <c:pt idx="33">
                  <c:v>-3.8875621621851068E-4</c:v>
                </c:pt>
                <c:pt idx="34">
                  <c:v>1.2765044406769878E-2</c:v>
                </c:pt>
                <c:pt idx="35">
                  <c:v>4.2190595028752725E-3</c:v>
                </c:pt>
              </c:numCache>
            </c:numRef>
          </c:val>
        </c:ser>
        <c:axId val="147749120"/>
        <c:axId val="147750912"/>
      </c:barChart>
      <c:scatterChart>
        <c:scatterStyle val="smoothMarker"/>
        <c:ser>
          <c:idx val="1"/>
          <c:order val="1"/>
          <c:tx>
            <c:strRef>
              <c:f>Табела!$U$1</c:f>
              <c:strCache>
                <c:ptCount val="1"/>
                <c:pt idx="0">
                  <c:v>KB Publikum - Bonds</c:v>
                </c:pt>
              </c:strCache>
            </c:strRef>
          </c:tx>
          <c:marker>
            <c:symbol val="none"/>
          </c:marker>
          <c:xVal>
            <c:numRef>
              <c:f>Табела!$U$69:$U$104</c:f>
              <c:numCache>
                <c:formatCode>0.00%</c:formatCode>
                <c:ptCount val="36"/>
                <c:pt idx="0">
                  <c:v>-1.4241180591878738E-2</c:v>
                </c:pt>
                <c:pt idx="1">
                  <c:v>-3.8221267728089114E-3</c:v>
                </c:pt>
                <c:pt idx="2">
                  <c:v>-2.3303002892935379E-3</c:v>
                </c:pt>
                <c:pt idx="3">
                  <c:v>-2.937760895278833E-4</c:v>
                </c:pt>
                <c:pt idx="4">
                  <c:v>4.6584750411170412E-4</c:v>
                </c:pt>
                <c:pt idx="5">
                  <c:v>7.3568382566917528E-4</c:v>
                </c:pt>
                <c:pt idx="6">
                  <c:v>8.9781739603852649E-4</c:v>
                </c:pt>
                <c:pt idx="7">
                  <c:v>1.0483282197526803E-3</c:v>
                </c:pt>
                <c:pt idx="8">
                  <c:v>1.0591986781071133E-3</c:v>
                </c:pt>
                <c:pt idx="9">
                  <c:v>1.2436413386943358E-3</c:v>
                </c:pt>
                <c:pt idx="10">
                  <c:v>1.3157130248657315E-3</c:v>
                </c:pt>
                <c:pt idx="11">
                  <c:v>1.7760873140582653E-3</c:v>
                </c:pt>
                <c:pt idx="12">
                  <c:v>2.6810824436954636E-3</c:v>
                </c:pt>
                <c:pt idx="13">
                  <c:v>2.9440672759787631E-3</c:v>
                </c:pt>
                <c:pt idx="14">
                  <c:v>3.520629735523759E-3</c:v>
                </c:pt>
                <c:pt idx="15">
                  <c:v>3.6252894704073267E-3</c:v>
                </c:pt>
                <c:pt idx="16">
                  <c:v>3.6772701842732181E-3</c:v>
                </c:pt>
                <c:pt idx="17">
                  <c:v>3.7294626667658151E-3</c:v>
                </c:pt>
                <c:pt idx="18">
                  <c:v>3.8176108385322249E-3</c:v>
                </c:pt>
                <c:pt idx="19">
                  <c:v>3.89381930181084E-3</c:v>
                </c:pt>
                <c:pt idx="20">
                  <c:v>4.0517638729830425E-3</c:v>
                </c:pt>
                <c:pt idx="21">
                  <c:v>4.3607257112282891E-3</c:v>
                </c:pt>
                <c:pt idx="22">
                  <c:v>4.5023985651624675E-3</c:v>
                </c:pt>
                <c:pt idx="23">
                  <c:v>4.5228016642396909E-3</c:v>
                </c:pt>
                <c:pt idx="24">
                  <c:v>5.0231202565821659E-3</c:v>
                </c:pt>
                <c:pt idx="25">
                  <c:v>5.4014450825397558E-3</c:v>
                </c:pt>
                <c:pt idx="26">
                  <c:v>6.3369909610175024E-3</c:v>
                </c:pt>
                <c:pt idx="27">
                  <c:v>6.4305892962084055E-3</c:v>
                </c:pt>
                <c:pt idx="28">
                  <c:v>7.7482270634474382E-3</c:v>
                </c:pt>
                <c:pt idx="29">
                  <c:v>9.0128929184743328E-3</c:v>
                </c:pt>
                <c:pt idx="30">
                  <c:v>1.1167993160511754E-2</c:v>
                </c:pt>
                <c:pt idx="31">
                  <c:v>1.2544386087995957E-2</c:v>
                </c:pt>
                <c:pt idx="32">
                  <c:v>1.3201707710303882E-2</c:v>
                </c:pt>
                <c:pt idx="33">
                  <c:v>1.4597369800687002E-2</c:v>
                </c:pt>
                <c:pt idx="34">
                  <c:v>1.4621678480249438E-2</c:v>
                </c:pt>
                <c:pt idx="35">
                  <c:v>1.6636019780280457E-2</c:v>
                </c:pt>
              </c:numCache>
            </c:numRef>
          </c:xVal>
          <c:yVal>
            <c:numRef>
              <c:f>Табела!$U$144:$U$179</c:f>
              <c:numCache>
                <c:formatCode>0.00%</c:formatCode>
                <c:ptCount val="36"/>
                <c:pt idx="0">
                  <c:v>2.480621870864948E-4</c:v>
                </c:pt>
                <c:pt idx="1">
                  <c:v>1.3644424733606579E-2</c:v>
                </c:pt>
                <c:pt idx="2">
                  <c:v>1.8797347795529114E-2</c:v>
                </c:pt>
                <c:pt idx="3">
                  <c:v>2.6274671461221366E-2</c:v>
                </c:pt>
                <c:pt idx="4">
                  <c:v>2.8882281063049166E-2</c:v>
                </c:pt>
                <c:pt idx="5">
                  <c:v>2.9751484954753118E-2</c:v>
                </c:pt>
                <c:pt idx="6">
                  <c:v>3.0256049819438875E-2</c:v>
                </c:pt>
                <c:pt idx="7">
                  <c:v>3.0711483449621817E-2</c:v>
                </c:pt>
                <c:pt idx="8">
                  <c:v>3.0743871633717411E-2</c:v>
                </c:pt>
                <c:pt idx="9">
                  <c:v>3.128257304182027E-2</c:v>
                </c:pt>
                <c:pt idx="10">
                  <c:v>3.1487325706579437E-2</c:v>
                </c:pt>
                <c:pt idx="11">
                  <c:v>3.2712670297396766E-2</c:v>
                </c:pt>
                <c:pt idx="12">
                  <c:v>3.4646232877957407E-2</c:v>
                </c:pt>
                <c:pt idx="13">
                  <c:v>3.5075267489702293E-2</c:v>
                </c:pt>
                <c:pt idx="14">
                  <c:v>3.5786663102555821E-2</c:v>
                </c:pt>
                <c:pt idx="15">
                  <c:v>3.5880835911573872E-2</c:v>
                </c:pt>
                <c:pt idx="16">
                  <c:v>3.5923528592034924E-2</c:v>
                </c:pt>
                <c:pt idx="17">
                  <c:v>3.5963657627764462E-2</c:v>
                </c:pt>
                <c:pt idx="18">
                  <c:v>3.6025177417075518E-2</c:v>
                </c:pt>
                <c:pt idx="19">
                  <c:v>3.6072005160619661E-2</c:v>
                </c:pt>
                <c:pt idx="20">
                  <c:v>3.6150179650375272E-2</c:v>
                </c:pt>
                <c:pt idx="21">
                  <c:v>3.6228981001900959E-2</c:v>
                </c:pt>
                <c:pt idx="22">
                  <c:v>3.6232169041583738E-2</c:v>
                </c:pt>
                <c:pt idx="23">
                  <c:v>3.6230919519763483E-2</c:v>
                </c:pt>
                <c:pt idx="24">
                  <c:v>3.6066043216766687E-2</c:v>
                </c:pt>
                <c:pt idx="25">
                  <c:v>3.5771885166522889E-2</c:v>
                </c:pt>
                <c:pt idx="26">
                  <c:v>3.4445591957156567E-2</c:v>
                </c:pt>
                <c:pt idx="27">
                  <c:v>3.4268529436648196E-2</c:v>
                </c:pt>
                <c:pt idx="28">
                  <c:v>3.1036331405796039E-2</c:v>
                </c:pt>
                <c:pt idx="29">
                  <c:v>2.6936951393149972E-2</c:v>
                </c:pt>
                <c:pt idx="30">
                  <c:v>1.9048629490288228E-2</c:v>
                </c:pt>
                <c:pt idx="31">
                  <c:v>1.4244556933421908E-2</c:v>
                </c:pt>
                <c:pt idx="32">
                  <c:v>1.2164470641494902E-2</c:v>
                </c:pt>
                <c:pt idx="33">
                  <c:v>8.3519075736115944E-3</c:v>
                </c:pt>
                <c:pt idx="34">
                  <c:v>8.2933026674685724E-3</c:v>
                </c:pt>
                <c:pt idx="35">
                  <c:v>4.3639365809465761E-3</c:v>
                </c:pt>
              </c:numCache>
            </c:numRef>
          </c:yVal>
          <c:smooth val="1"/>
        </c:ser>
        <c:axId val="147753984"/>
        <c:axId val="147752448"/>
      </c:scatterChart>
      <c:dateAx>
        <c:axId val="147749120"/>
        <c:scaling>
          <c:orientation val="minMax"/>
        </c:scaling>
        <c:axPos val="b"/>
        <c:numFmt formatCode="dd/mm/yyyy" sourceLinked="1"/>
        <c:tickLblPos val="nextTo"/>
        <c:crossAx val="147750912"/>
        <c:crosses val="autoZero"/>
        <c:auto val="1"/>
        <c:lblOffset val="100"/>
      </c:dateAx>
      <c:valAx>
        <c:axId val="147750912"/>
        <c:scaling>
          <c:orientation val="minMax"/>
        </c:scaling>
        <c:axPos val="l"/>
        <c:numFmt formatCode="0.00%" sourceLinked="1"/>
        <c:tickLblPos val="nextTo"/>
        <c:crossAx val="147749120"/>
        <c:crosses val="autoZero"/>
        <c:crossBetween val="between"/>
      </c:valAx>
      <c:valAx>
        <c:axId val="147752448"/>
        <c:scaling>
          <c:orientation val="minMax"/>
        </c:scaling>
        <c:axPos val="r"/>
        <c:numFmt formatCode="0.00%" sourceLinked="1"/>
        <c:tickLblPos val="nextTo"/>
        <c:crossAx val="147753984"/>
        <c:crosses val="max"/>
        <c:crossBetween val="midCat"/>
      </c:valAx>
      <c:valAx>
        <c:axId val="147753984"/>
        <c:scaling>
          <c:orientation val="minMax"/>
          <c:max val="6.0000000000000032E-2"/>
          <c:min val="-0.12000000000000002"/>
        </c:scaling>
        <c:axPos val="t"/>
        <c:numFmt formatCode="0.00%" sourceLinked="1"/>
        <c:tickLblPos val="nextTo"/>
        <c:crossAx val="147752448"/>
        <c:crosses val="max"/>
        <c:crossBetween val="midCat"/>
      </c:valAx>
    </c:plotArea>
    <c:legend>
      <c:legendPos val="b"/>
    </c:legend>
    <c:plotVisOnly val="1"/>
    <c:dispBlanksAs val="gap"/>
  </c:chart>
  <c:spPr>
    <a:effectLst>
      <a:outerShdw blurRad="50800" dist="38100" dir="2700000" algn="tl" rotWithShape="0">
        <a:prstClr val="black">
          <a:alpha val="40000"/>
        </a:prstClr>
      </a:outerShdw>
    </a:effectLst>
  </c:sp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mk-MK"/>
  <c:style val="26"/>
  <c:chart>
    <c:plotArea>
      <c:layout/>
      <c:barChart>
        <c:barDir val="col"/>
        <c:grouping val="clustered"/>
        <c:ser>
          <c:idx val="0"/>
          <c:order val="0"/>
          <c:tx>
            <c:strRef>
              <c:f>Табела!$V$1</c:f>
              <c:strCache>
                <c:ptCount val="1"/>
                <c:pt idx="0">
                  <c:v>KD BRIC</c:v>
                </c:pt>
              </c:strCache>
            </c:strRef>
          </c:tx>
          <c:cat>
            <c:numRef>
              <c:f>Табела!$N$3:$N$38</c:f>
              <c:numCache>
                <c:formatCode>dd/mm/yyyy</c:formatCode>
                <c:ptCount val="36"/>
                <c:pt idx="0">
                  <c:v>40755</c:v>
                </c:pt>
                <c:pt idx="1">
                  <c:v>40786</c:v>
                </c:pt>
                <c:pt idx="2">
                  <c:v>40816</c:v>
                </c:pt>
                <c:pt idx="3">
                  <c:v>40847</c:v>
                </c:pt>
                <c:pt idx="4">
                  <c:v>40877</c:v>
                </c:pt>
                <c:pt idx="5">
                  <c:v>40908</c:v>
                </c:pt>
                <c:pt idx="6">
                  <c:v>40939</c:v>
                </c:pt>
                <c:pt idx="7">
                  <c:v>40968</c:v>
                </c:pt>
                <c:pt idx="8">
                  <c:v>40999</c:v>
                </c:pt>
                <c:pt idx="9">
                  <c:v>41029</c:v>
                </c:pt>
                <c:pt idx="10">
                  <c:v>41060</c:v>
                </c:pt>
                <c:pt idx="11">
                  <c:v>41090</c:v>
                </c:pt>
                <c:pt idx="12">
                  <c:v>41121</c:v>
                </c:pt>
                <c:pt idx="13">
                  <c:v>41152</c:v>
                </c:pt>
                <c:pt idx="14">
                  <c:v>41182</c:v>
                </c:pt>
                <c:pt idx="15">
                  <c:v>41213</c:v>
                </c:pt>
                <c:pt idx="16">
                  <c:v>41243</c:v>
                </c:pt>
                <c:pt idx="17">
                  <c:v>41274</c:v>
                </c:pt>
                <c:pt idx="18">
                  <c:v>41305</c:v>
                </c:pt>
                <c:pt idx="19">
                  <c:v>41333</c:v>
                </c:pt>
                <c:pt idx="20">
                  <c:v>41364</c:v>
                </c:pt>
                <c:pt idx="21">
                  <c:v>41394</c:v>
                </c:pt>
                <c:pt idx="22">
                  <c:v>41425</c:v>
                </c:pt>
                <c:pt idx="23">
                  <c:v>41455</c:v>
                </c:pt>
                <c:pt idx="24">
                  <c:v>41486</c:v>
                </c:pt>
                <c:pt idx="25">
                  <c:v>41517</c:v>
                </c:pt>
                <c:pt idx="26">
                  <c:v>41547</c:v>
                </c:pt>
                <c:pt idx="27">
                  <c:v>41578</c:v>
                </c:pt>
                <c:pt idx="28">
                  <c:v>41608</c:v>
                </c:pt>
                <c:pt idx="29">
                  <c:v>41639</c:v>
                </c:pt>
                <c:pt idx="30">
                  <c:v>41670</c:v>
                </c:pt>
                <c:pt idx="31">
                  <c:v>41698</c:v>
                </c:pt>
                <c:pt idx="32">
                  <c:v>41729</c:v>
                </c:pt>
                <c:pt idx="33">
                  <c:v>41759</c:v>
                </c:pt>
                <c:pt idx="34">
                  <c:v>41790</c:v>
                </c:pt>
                <c:pt idx="35">
                  <c:v>41820</c:v>
                </c:pt>
              </c:numCache>
            </c:numRef>
          </c:cat>
          <c:val>
            <c:numRef>
              <c:f>Табела!$V$3:$V$38</c:f>
              <c:numCache>
                <c:formatCode>0.00%</c:formatCode>
                <c:ptCount val="36"/>
                <c:pt idx="0">
                  <c:v>-4.1146567855157119E-3</c:v>
                </c:pt>
                <c:pt idx="1">
                  <c:v>-8.0283003084950372E-2</c:v>
                </c:pt>
                <c:pt idx="2">
                  <c:v>-6.5345238347495366E-2</c:v>
                </c:pt>
                <c:pt idx="3">
                  <c:v>5.1016055176250359E-2</c:v>
                </c:pt>
                <c:pt idx="4">
                  <c:v>1.2174819030324044E-2</c:v>
                </c:pt>
                <c:pt idx="5">
                  <c:v>-1.4801062373075635E-2</c:v>
                </c:pt>
                <c:pt idx="6">
                  <c:v>7.6480682820954646E-2</c:v>
                </c:pt>
                <c:pt idx="7">
                  <c:v>1.0790084636760042E-2</c:v>
                </c:pt>
                <c:pt idx="8">
                  <c:v>-3.6485166056722515E-2</c:v>
                </c:pt>
                <c:pt idx="9">
                  <c:v>-1.1683416336643521E-2</c:v>
                </c:pt>
                <c:pt idx="10">
                  <c:v>-5.6628468284998845E-2</c:v>
                </c:pt>
                <c:pt idx="11">
                  <c:v>2.5132566382752044E-2</c:v>
                </c:pt>
                <c:pt idx="12">
                  <c:v>2.6935701580743831E-2</c:v>
                </c:pt>
                <c:pt idx="13">
                  <c:v>-2.2198399006452211E-2</c:v>
                </c:pt>
                <c:pt idx="14">
                  <c:v>2.6442530989656314E-2</c:v>
                </c:pt>
                <c:pt idx="15">
                  <c:v>-8.8312194621780816E-4</c:v>
                </c:pt>
                <c:pt idx="16">
                  <c:v>-3.3716394280321575E-3</c:v>
                </c:pt>
                <c:pt idx="17">
                  <c:v>3.0687006028881095E-2</c:v>
                </c:pt>
                <c:pt idx="18">
                  <c:v>5.4689885069497809E-3</c:v>
                </c:pt>
                <c:pt idx="19">
                  <c:v>-1.8890615837946052E-2</c:v>
                </c:pt>
                <c:pt idx="20">
                  <c:v>-2.7989683091114463E-3</c:v>
                </c:pt>
                <c:pt idx="21">
                  <c:v>-7.6675953688076608E-3</c:v>
                </c:pt>
                <c:pt idx="22">
                  <c:v>-2.5501885058073232E-2</c:v>
                </c:pt>
                <c:pt idx="23">
                  <c:v>-6.5733628938480546E-2</c:v>
                </c:pt>
                <c:pt idx="24">
                  <c:v>3.8824659647198954E-3</c:v>
                </c:pt>
                <c:pt idx="25">
                  <c:v>-1.5518155999630167E-2</c:v>
                </c:pt>
                <c:pt idx="26">
                  <c:v>4.5570730983226358E-2</c:v>
                </c:pt>
                <c:pt idx="27">
                  <c:v>2.217499184257524E-2</c:v>
                </c:pt>
                <c:pt idx="28">
                  <c:v>4.4137561243766752E-3</c:v>
                </c:pt>
                <c:pt idx="29">
                  <c:v>-2.6740808045883715E-2</c:v>
                </c:pt>
                <c:pt idx="30">
                  <c:v>-6.9992112776464957E-2</c:v>
                </c:pt>
                <c:pt idx="31">
                  <c:v>1.4347437019336915E-2</c:v>
                </c:pt>
                <c:pt idx="32">
                  <c:v>1.7940100026544208E-2</c:v>
                </c:pt>
                <c:pt idx="33">
                  <c:v>-1.5787738172085505E-2</c:v>
                </c:pt>
                <c:pt idx="34">
                  <c:v>5.8346062435604903E-2</c:v>
                </c:pt>
                <c:pt idx="35">
                  <c:v>2.3751299751595959E-2</c:v>
                </c:pt>
              </c:numCache>
            </c:numRef>
          </c:val>
        </c:ser>
        <c:axId val="147800448"/>
        <c:axId val="147801984"/>
      </c:barChart>
      <c:scatterChart>
        <c:scatterStyle val="smoothMarker"/>
        <c:ser>
          <c:idx val="1"/>
          <c:order val="1"/>
          <c:tx>
            <c:strRef>
              <c:f>Табела!$V$1</c:f>
              <c:strCache>
                <c:ptCount val="1"/>
                <c:pt idx="0">
                  <c:v>KD BRIC</c:v>
                </c:pt>
              </c:strCache>
            </c:strRef>
          </c:tx>
          <c:marker>
            <c:symbol val="none"/>
          </c:marker>
          <c:xVal>
            <c:numRef>
              <c:f>Табела!$V$69:$V$104</c:f>
              <c:numCache>
                <c:formatCode>0.00%</c:formatCode>
                <c:ptCount val="36"/>
                <c:pt idx="0">
                  <c:v>-8.0283003084950372E-2</c:v>
                </c:pt>
                <c:pt idx="1">
                  <c:v>-6.9992112776464957E-2</c:v>
                </c:pt>
                <c:pt idx="2">
                  <c:v>-6.5733628938480546E-2</c:v>
                </c:pt>
                <c:pt idx="3">
                  <c:v>-6.5345238347495366E-2</c:v>
                </c:pt>
                <c:pt idx="4">
                  <c:v>-5.6628468284998845E-2</c:v>
                </c:pt>
                <c:pt idx="5">
                  <c:v>-3.6485166056722515E-2</c:v>
                </c:pt>
                <c:pt idx="6">
                  <c:v>-3.3748821877817102E-2</c:v>
                </c:pt>
                <c:pt idx="7">
                  <c:v>-2.6740808045883715E-2</c:v>
                </c:pt>
                <c:pt idx="8">
                  <c:v>-2.5501885058073232E-2</c:v>
                </c:pt>
                <c:pt idx="9">
                  <c:v>-2.2198399006452211E-2</c:v>
                </c:pt>
                <c:pt idx="10">
                  <c:v>-1.8890615837946052E-2</c:v>
                </c:pt>
                <c:pt idx="11">
                  <c:v>-1.5518155999630167E-2</c:v>
                </c:pt>
                <c:pt idx="12">
                  <c:v>-1.4801062373075635E-2</c:v>
                </c:pt>
                <c:pt idx="13">
                  <c:v>-1.1683416336643521E-2</c:v>
                </c:pt>
                <c:pt idx="14">
                  <c:v>-1.0460818886164472E-2</c:v>
                </c:pt>
                <c:pt idx="15">
                  <c:v>-7.6675953688076608E-3</c:v>
                </c:pt>
                <c:pt idx="16">
                  <c:v>-6.8727534933783266E-3</c:v>
                </c:pt>
                <c:pt idx="17">
                  <c:v>-4.1146567855157119E-3</c:v>
                </c:pt>
                <c:pt idx="18">
                  <c:v>-3.3716394280321575E-3</c:v>
                </c:pt>
                <c:pt idx="19">
                  <c:v>-2.7989683091114463E-3</c:v>
                </c:pt>
                <c:pt idx="20">
                  <c:v>-8.8312194621780816E-4</c:v>
                </c:pt>
                <c:pt idx="21">
                  <c:v>3.8824659647198954E-3</c:v>
                </c:pt>
                <c:pt idx="22">
                  <c:v>4.4137561243766752E-3</c:v>
                </c:pt>
                <c:pt idx="23">
                  <c:v>5.4689885069497809E-3</c:v>
                </c:pt>
                <c:pt idx="24">
                  <c:v>1.0790084636760042E-2</c:v>
                </c:pt>
                <c:pt idx="25">
                  <c:v>1.2174819030324044E-2</c:v>
                </c:pt>
                <c:pt idx="26">
                  <c:v>1.4347437019336915E-2</c:v>
                </c:pt>
                <c:pt idx="27">
                  <c:v>1.7940100026544208E-2</c:v>
                </c:pt>
                <c:pt idx="28">
                  <c:v>2.217499184257524E-2</c:v>
                </c:pt>
                <c:pt idx="29">
                  <c:v>2.5132566382752044E-2</c:v>
                </c:pt>
                <c:pt idx="30">
                  <c:v>2.6442530989656314E-2</c:v>
                </c:pt>
                <c:pt idx="31">
                  <c:v>2.6935701580743831E-2</c:v>
                </c:pt>
                <c:pt idx="32">
                  <c:v>3.0687006028881095E-2</c:v>
                </c:pt>
                <c:pt idx="33">
                  <c:v>4.5570730983226358E-2</c:v>
                </c:pt>
                <c:pt idx="34">
                  <c:v>5.1016055176250359E-2</c:v>
                </c:pt>
                <c:pt idx="35">
                  <c:v>7.6480682820954646E-2</c:v>
                </c:pt>
              </c:numCache>
            </c:numRef>
          </c:xVal>
          <c:yVal>
            <c:numRef>
              <c:f>Табела!$V$144:$V$179</c:f>
              <c:numCache>
                <c:formatCode>0.00%</c:formatCode>
                <c:ptCount val="36"/>
                <c:pt idx="0">
                  <c:v>3.5777252127399579E-3</c:v>
                </c:pt>
                <c:pt idx="1">
                  <c:v>6.4030420851650307E-3</c:v>
                </c:pt>
                <c:pt idx="2">
                  <c:v>7.9527575078124618E-3</c:v>
                </c:pt>
                <c:pt idx="3">
                  <c:v>8.1058370221140132E-3</c:v>
                </c:pt>
                <c:pt idx="4">
                  <c:v>1.2056395343998289E-2</c:v>
                </c:pt>
                <c:pt idx="5">
                  <c:v>2.4066069530891465E-2</c:v>
                </c:pt>
                <c:pt idx="6">
                  <c:v>2.5798992530378564E-2</c:v>
                </c:pt>
                <c:pt idx="7">
                  <c:v>3.0019259022639876E-2</c:v>
                </c:pt>
                <c:pt idx="8">
                  <c:v>3.0711796151140079E-2</c:v>
                </c:pt>
                <c:pt idx="9">
                  <c:v>3.2447454480803169E-2</c:v>
                </c:pt>
                <c:pt idx="10">
                  <c:v>3.399312612157783E-2</c:v>
                </c:pt>
                <c:pt idx="11">
                  <c:v>3.5333704532111182E-2</c:v>
                </c:pt>
                <c:pt idx="12">
                  <c:v>3.5584867151720878E-2</c:v>
                </c:pt>
                <c:pt idx="13">
                  <c:v>3.6527404056030888E-2</c:v>
                </c:pt>
                <c:pt idx="14">
                  <c:v>3.6827673923427659E-2</c:v>
                </c:pt>
                <c:pt idx="15">
                  <c:v>3.7359544826952203E-2</c:v>
                </c:pt>
                <c:pt idx="16">
                  <c:v>3.7470683376061603E-2</c:v>
                </c:pt>
                <c:pt idx="17">
                  <c:v>3.7714804209373752E-2</c:v>
                </c:pt>
                <c:pt idx="18">
                  <c:v>3.7742612551939128E-2</c:v>
                </c:pt>
                <c:pt idx="19">
                  <c:v>3.7752988158852654E-2</c:v>
                </c:pt>
                <c:pt idx="20">
                  <c:v>3.7717675412400307E-2</c:v>
                </c:pt>
                <c:pt idx="21">
                  <c:v>3.7166577716142818E-2</c:v>
                </c:pt>
                <c:pt idx="22">
                  <c:v>3.706502546605419E-2</c:v>
                </c:pt>
                <c:pt idx="23">
                  <c:v>3.6840138118862754E-2</c:v>
                </c:pt>
                <c:pt idx="24">
                  <c:v>3.5258117462578044E-2</c:v>
                </c:pt>
                <c:pt idx="25">
                  <c:v>3.4731945255419623E-2</c:v>
                </c:pt>
                <c:pt idx="26">
                  <c:v>3.3820297965177167E-2</c:v>
                </c:pt>
                <c:pt idx="27">
                  <c:v>3.2105158821060506E-2</c:v>
                </c:pt>
                <c:pt idx="28">
                  <c:v>2.9807756646184489E-2</c:v>
                </c:pt>
                <c:pt idx="29">
                  <c:v>2.8068187750737009E-2</c:v>
                </c:pt>
                <c:pt idx="30">
                  <c:v>2.7271107517395865E-2</c:v>
                </c:pt>
                <c:pt idx="31">
                  <c:v>2.6967591706177473E-2</c:v>
                </c:pt>
                <c:pt idx="32">
                  <c:v>2.4613812369293081E-2</c:v>
                </c:pt>
                <c:pt idx="33">
                  <c:v>1.5379216970106533E-2</c:v>
                </c:pt>
                <c:pt idx="34">
                  <c:v>1.2402257750215143E-2</c:v>
                </c:pt>
                <c:pt idx="35">
                  <c:v>3.3383952764644061E-3</c:v>
                </c:pt>
              </c:numCache>
            </c:numRef>
          </c:yVal>
          <c:smooth val="1"/>
        </c:ser>
        <c:axId val="147809408"/>
        <c:axId val="147803520"/>
      </c:scatterChart>
      <c:dateAx>
        <c:axId val="147800448"/>
        <c:scaling>
          <c:orientation val="minMax"/>
        </c:scaling>
        <c:axPos val="b"/>
        <c:numFmt formatCode="dd/mm/yyyy" sourceLinked="1"/>
        <c:tickLblPos val="nextTo"/>
        <c:crossAx val="147801984"/>
        <c:crosses val="autoZero"/>
        <c:auto val="1"/>
        <c:lblOffset val="100"/>
      </c:dateAx>
      <c:valAx>
        <c:axId val="147801984"/>
        <c:scaling>
          <c:orientation val="minMax"/>
        </c:scaling>
        <c:axPos val="l"/>
        <c:numFmt formatCode="0.00%" sourceLinked="1"/>
        <c:tickLblPos val="nextTo"/>
        <c:crossAx val="147800448"/>
        <c:crosses val="autoZero"/>
        <c:crossBetween val="between"/>
      </c:valAx>
      <c:valAx>
        <c:axId val="147803520"/>
        <c:scaling>
          <c:orientation val="minMax"/>
        </c:scaling>
        <c:axPos val="r"/>
        <c:numFmt formatCode="0.00%" sourceLinked="1"/>
        <c:tickLblPos val="nextTo"/>
        <c:crossAx val="147809408"/>
        <c:crosses val="max"/>
        <c:crossBetween val="midCat"/>
      </c:valAx>
      <c:valAx>
        <c:axId val="147809408"/>
        <c:scaling>
          <c:orientation val="minMax"/>
          <c:max val="6.0000000000000032E-2"/>
          <c:min val="-0.12000000000000002"/>
        </c:scaling>
        <c:axPos val="t"/>
        <c:numFmt formatCode="0.00%" sourceLinked="1"/>
        <c:tickLblPos val="nextTo"/>
        <c:crossAx val="147803520"/>
        <c:crosses val="max"/>
        <c:crossBetween val="midCat"/>
      </c:valAx>
    </c:plotArea>
    <c:legend>
      <c:legendPos val="b"/>
    </c:legend>
    <c:plotVisOnly val="1"/>
    <c:dispBlanksAs val="gap"/>
  </c:chart>
  <c:spPr>
    <a:effectLst>
      <a:outerShdw blurRad="50800" dist="38100" dir="2700000" algn="tl" rotWithShape="0">
        <a:prstClr val="black">
          <a:alpha val="40000"/>
        </a:prstClr>
      </a:outerShdw>
    </a:effectLst>
  </c:sp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11" Type="http://schemas.openxmlformats.org/officeDocument/2006/relationships/chart" Target="../charts/chart12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7710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12</xdr:row>
      <xdr:rowOff>180975</xdr:rowOff>
    </xdr:from>
    <xdr:to>
      <xdr:col>15</xdr:col>
      <xdr:colOff>333375</xdr:colOff>
      <xdr:row>27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12</xdr:row>
      <xdr:rowOff>180975</xdr:rowOff>
    </xdr:from>
    <xdr:to>
      <xdr:col>15</xdr:col>
      <xdr:colOff>333375</xdr:colOff>
      <xdr:row>27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12</xdr:row>
      <xdr:rowOff>180975</xdr:rowOff>
    </xdr:from>
    <xdr:to>
      <xdr:col>15</xdr:col>
      <xdr:colOff>333375</xdr:colOff>
      <xdr:row>27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285750</xdr:colOff>
      <xdr:row>179</xdr:row>
      <xdr:rowOff>142875</xdr:rowOff>
    </xdr:from>
    <xdr:to>
      <xdr:col>19</xdr:col>
      <xdr:colOff>533400</xdr:colOff>
      <xdr:row>194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304800</xdr:colOff>
      <xdr:row>195</xdr:row>
      <xdr:rowOff>19050</xdr:rowOff>
    </xdr:from>
    <xdr:to>
      <xdr:col>19</xdr:col>
      <xdr:colOff>552450</xdr:colOff>
      <xdr:row>209</xdr:row>
      <xdr:rowOff>95250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314325</xdr:colOff>
      <xdr:row>210</xdr:row>
      <xdr:rowOff>38100</xdr:rowOff>
    </xdr:from>
    <xdr:to>
      <xdr:col>19</xdr:col>
      <xdr:colOff>561975</xdr:colOff>
      <xdr:row>224</xdr:row>
      <xdr:rowOff>114300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314325</xdr:colOff>
      <xdr:row>225</xdr:row>
      <xdr:rowOff>95250</xdr:rowOff>
    </xdr:from>
    <xdr:to>
      <xdr:col>19</xdr:col>
      <xdr:colOff>561975</xdr:colOff>
      <xdr:row>239</xdr:row>
      <xdr:rowOff>171450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314325</xdr:colOff>
      <xdr:row>240</xdr:row>
      <xdr:rowOff>85725</xdr:rowOff>
    </xdr:from>
    <xdr:to>
      <xdr:col>19</xdr:col>
      <xdr:colOff>561975</xdr:colOff>
      <xdr:row>254</xdr:row>
      <xdr:rowOff>161925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333375</xdr:colOff>
      <xdr:row>255</xdr:row>
      <xdr:rowOff>133350</xdr:rowOff>
    </xdr:from>
    <xdr:to>
      <xdr:col>19</xdr:col>
      <xdr:colOff>581025</xdr:colOff>
      <xdr:row>270</xdr:row>
      <xdr:rowOff>19050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314325</xdr:colOff>
      <xdr:row>270</xdr:row>
      <xdr:rowOff>152400</xdr:rowOff>
    </xdr:from>
    <xdr:to>
      <xdr:col>19</xdr:col>
      <xdr:colOff>561975</xdr:colOff>
      <xdr:row>285</xdr:row>
      <xdr:rowOff>38100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304800</xdr:colOff>
      <xdr:row>285</xdr:row>
      <xdr:rowOff>161925</xdr:rowOff>
    </xdr:from>
    <xdr:to>
      <xdr:col>19</xdr:col>
      <xdr:colOff>552450</xdr:colOff>
      <xdr:row>300</xdr:row>
      <xdr:rowOff>47625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285750</xdr:colOff>
      <xdr:row>300</xdr:row>
      <xdr:rowOff>171450</xdr:rowOff>
    </xdr:from>
    <xdr:to>
      <xdr:col>19</xdr:col>
      <xdr:colOff>533400</xdr:colOff>
      <xdr:row>315</xdr:row>
      <xdr:rowOff>57150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304800</xdr:colOff>
      <xdr:row>315</xdr:row>
      <xdr:rowOff>180975</xdr:rowOff>
    </xdr:from>
    <xdr:to>
      <xdr:col>19</xdr:col>
      <xdr:colOff>552450</xdr:colOff>
      <xdr:row>330</xdr:row>
      <xdr:rowOff>66675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14</xdr:col>
      <xdr:colOff>314325</xdr:colOff>
      <xdr:row>331</xdr:row>
      <xdr:rowOff>9525</xdr:rowOff>
    </xdr:from>
    <xdr:to>
      <xdr:col>19</xdr:col>
      <xdr:colOff>561975</xdr:colOff>
      <xdr:row>345</xdr:row>
      <xdr:rowOff>85725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12</xdr:row>
      <xdr:rowOff>180975</xdr:rowOff>
    </xdr:from>
    <xdr:to>
      <xdr:col>15</xdr:col>
      <xdr:colOff>333375</xdr:colOff>
      <xdr:row>27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12</xdr:row>
      <xdr:rowOff>180975</xdr:rowOff>
    </xdr:from>
    <xdr:to>
      <xdr:col>15</xdr:col>
      <xdr:colOff>333375</xdr:colOff>
      <xdr:row>27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12</xdr:row>
      <xdr:rowOff>180975</xdr:rowOff>
    </xdr:from>
    <xdr:to>
      <xdr:col>15</xdr:col>
      <xdr:colOff>333375</xdr:colOff>
      <xdr:row>27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12</xdr:row>
      <xdr:rowOff>180975</xdr:rowOff>
    </xdr:from>
    <xdr:to>
      <xdr:col>15</xdr:col>
      <xdr:colOff>333375</xdr:colOff>
      <xdr:row>27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12</xdr:row>
      <xdr:rowOff>180975</xdr:rowOff>
    </xdr:from>
    <xdr:to>
      <xdr:col>15</xdr:col>
      <xdr:colOff>333375</xdr:colOff>
      <xdr:row>27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12</xdr:row>
      <xdr:rowOff>180975</xdr:rowOff>
    </xdr:from>
    <xdr:to>
      <xdr:col>15</xdr:col>
      <xdr:colOff>333375</xdr:colOff>
      <xdr:row>27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12</xdr:row>
      <xdr:rowOff>180975</xdr:rowOff>
    </xdr:from>
    <xdr:to>
      <xdr:col>15</xdr:col>
      <xdr:colOff>333375</xdr:colOff>
      <xdr:row>27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investexcel.net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investexcel.net/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investexcel.net/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investexcel.net/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investexcel.net/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investexcel.net/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investexcel.ne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investexcel.ne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investexcel.net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investexcel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O501"/>
  <sheetViews>
    <sheetView workbookViewId="0">
      <selection activeCell="A31" sqref="A31"/>
    </sheetView>
  </sheetViews>
  <sheetFormatPr defaultRowHeight="15"/>
  <cols>
    <col min="1" max="1" width="26.42578125" style="1" bestFit="1" customWidth="1"/>
    <col min="2" max="2" width="15.28515625" style="1" customWidth="1"/>
    <col min="3" max="14" width="9.140625" style="1"/>
    <col min="15" max="15" width="11.140625" style="1" bestFit="1" customWidth="1"/>
    <col min="16" max="16384" width="9.140625" style="1"/>
  </cols>
  <sheetData>
    <row r="1" spans="1:15">
      <c r="A1" s="1" t="s">
        <v>102</v>
      </c>
      <c r="B1" s="1" t="s">
        <v>103</v>
      </c>
      <c r="C1" s="1" t="s">
        <v>104</v>
      </c>
      <c r="D1" s="1" t="s">
        <v>105</v>
      </c>
      <c r="E1" s="1" t="s">
        <v>106</v>
      </c>
      <c r="F1" s="1" t="s">
        <v>107</v>
      </c>
      <c r="G1" s="1" t="s">
        <v>108</v>
      </c>
      <c r="H1" s="1" t="s">
        <v>109</v>
      </c>
      <c r="I1" s="1" t="s">
        <v>110</v>
      </c>
      <c r="J1" s="1" t="s">
        <v>111</v>
      </c>
      <c r="K1" s="1" t="s">
        <v>112</v>
      </c>
      <c r="L1" s="1" t="s">
        <v>113</v>
      </c>
      <c r="M1" s="1" t="s">
        <v>114</v>
      </c>
      <c r="N1" s="1" t="s">
        <v>115</v>
      </c>
      <c r="O1" s="1" t="s">
        <v>116</v>
      </c>
    </row>
    <row r="2" spans="1:15">
      <c r="A2" s="1" t="s">
        <v>0</v>
      </c>
      <c r="B2" s="1" t="s">
        <v>1</v>
      </c>
      <c r="C2" s="1" t="s">
        <v>2</v>
      </c>
      <c r="D2" s="2">
        <v>41729</v>
      </c>
      <c r="E2" s="1">
        <v>47.272199999999998</v>
      </c>
      <c r="F2" s="1" t="s">
        <v>3</v>
      </c>
      <c r="G2" s="1" t="s">
        <v>20</v>
      </c>
      <c r="H2" s="1">
        <v>1.83</v>
      </c>
      <c r="I2" s="1">
        <v>0.5</v>
      </c>
      <c r="J2" s="1">
        <v>1.49</v>
      </c>
      <c r="K2" s="1">
        <v>5.09</v>
      </c>
      <c r="L2" s="1">
        <v>-0.59</v>
      </c>
      <c r="M2" s="1">
        <v>-4.1500000000000004</v>
      </c>
      <c r="N2" s="1">
        <v>-7.77</v>
      </c>
      <c r="O2" s="3">
        <v>35661997</v>
      </c>
    </row>
    <row r="3" spans="1:15">
      <c r="A3" s="1" t="s">
        <v>4</v>
      </c>
      <c r="B3" s="1" t="s">
        <v>1</v>
      </c>
      <c r="C3" s="1" t="s">
        <v>2</v>
      </c>
      <c r="D3" s="2">
        <v>41729</v>
      </c>
      <c r="E3" s="1">
        <v>35.451000000000001</v>
      </c>
      <c r="F3" s="1" t="s">
        <v>3</v>
      </c>
      <c r="G3" s="1" t="s">
        <v>21</v>
      </c>
      <c r="H3" s="1">
        <v>0.14000000000000001</v>
      </c>
      <c r="I3" s="1">
        <v>-0.39</v>
      </c>
      <c r="J3" s="1">
        <v>0.33</v>
      </c>
      <c r="K3" s="1">
        <v>-2.91</v>
      </c>
      <c r="L3" s="1">
        <v>-18.760000000000002</v>
      </c>
      <c r="M3" s="1">
        <v>-20.350000000000001</v>
      </c>
      <c r="N3" s="1">
        <v>-12.58</v>
      </c>
      <c r="O3" s="3">
        <v>20071273</v>
      </c>
    </row>
    <row r="4" spans="1:15">
      <c r="A4" s="1" t="s">
        <v>5</v>
      </c>
      <c r="B4" s="1" t="s">
        <v>1</v>
      </c>
      <c r="C4" s="1" t="s">
        <v>6</v>
      </c>
      <c r="D4" s="2">
        <v>41729</v>
      </c>
      <c r="E4" s="1">
        <v>29.023499999999999</v>
      </c>
      <c r="F4" s="1" t="s">
        <v>3</v>
      </c>
      <c r="G4" s="1" t="s">
        <v>22</v>
      </c>
      <c r="H4" s="1">
        <v>4.05</v>
      </c>
      <c r="I4" s="1">
        <v>4.53</v>
      </c>
      <c r="J4" s="1">
        <v>2.64</v>
      </c>
      <c r="K4" s="1">
        <v>6.85</v>
      </c>
      <c r="L4" s="1">
        <v>4.9000000000000004</v>
      </c>
      <c r="M4" s="1">
        <v>-4.32</v>
      </c>
      <c r="N4" s="1">
        <v>-17.64</v>
      </c>
      <c r="O4" s="3">
        <v>45105111</v>
      </c>
    </row>
    <row r="5" spans="1:15">
      <c r="A5" s="1" t="s">
        <v>7</v>
      </c>
      <c r="B5" s="1" t="s">
        <v>1</v>
      </c>
      <c r="C5" s="1" t="s">
        <v>8</v>
      </c>
      <c r="D5" s="2">
        <v>41729</v>
      </c>
      <c r="E5" s="1">
        <v>129.18350000000001</v>
      </c>
      <c r="F5" s="1" t="s">
        <v>3</v>
      </c>
      <c r="G5" s="1" t="s">
        <v>23</v>
      </c>
      <c r="H5" s="1">
        <v>3.96</v>
      </c>
      <c r="I5" s="1">
        <v>2.34</v>
      </c>
      <c r="J5" s="1">
        <v>-3.7</v>
      </c>
      <c r="K5" s="1">
        <v>-4.2300000000000004</v>
      </c>
      <c r="L5" s="1">
        <v>-9.77</v>
      </c>
      <c r="M5" s="1">
        <v>-9.93</v>
      </c>
      <c r="N5" s="1">
        <v>5.04</v>
      </c>
      <c r="O5" s="3">
        <v>40630917</v>
      </c>
    </row>
    <row r="6" spans="1:15">
      <c r="A6" s="1" t="s">
        <v>9</v>
      </c>
      <c r="B6" s="1" t="s">
        <v>1</v>
      </c>
      <c r="C6" s="1" t="s">
        <v>8</v>
      </c>
      <c r="D6" s="2">
        <v>41729</v>
      </c>
      <c r="E6" s="1">
        <v>98.851100000000002</v>
      </c>
      <c r="F6" s="1" t="s">
        <v>3</v>
      </c>
      <c r="G6" s="1" t="s">
        <v>24</v>
      </c>
      <c r="H6" s="1">
        <v>1.81</v>
      </c>
      <c r="I6" s="1">
        <v>0.7</v>
      </c>
      <c r="J6" s="1">
        <v>6.65</v>
      </c>
      <c r="K6" s="1">
        <v>9.31</v>
      </c>
      <c r="L6" s="1">
        <v>6.62</v>
      </c>
      <c r="M6" s="1">
        <v>7.03</v>
      </c>
      <c r="N6" s="1">
        <v>0.37</v>
      </c>
      <c r="O6" s="3">
        <v>24171789</v>
      </c>
    </row>
    <row r="7" spans="1:15">
      <c r="A7" s="1" t="s">
        <v>10</v>
      </c>
      <c r="B7" s="1" t="s">
        <v>11</v>
      </c>
      <c r="C7" s="1" t="s">
        <v>12</v>
      </c>
      <c r="D7" s="2">
        <v>41729</v>
      </c>
      <c r="E7" s="1">
        <v>99.259100000000004</v>
      </c>
      <c r="F7" s="1" t="s">
        <v>3</v>
      </c>
      <c r="G7" s="1" t="s">
        <v>25</v>
      </c>
      <c r="H7" s="1">
        <v>1.81</v>
      </c>
      <c r="I7" s="1">
        <v>2.46</v>
      </c>
      <c r="J7" s="1">
        <v>2.44</v>
      </c>
      <c r="K7" s="1">
        <v>9.06</v>
      </c>
      <c r="L7" s="1">
        <v>12.55</v>
      </c>
      <c r="M7" s="1">
        <v>8.82</v>
      </c>
      <c r="N7" s="1">
        <v>0.06</v>
      </c>
      <c r="O7" s="3">
        <v>38784066</v>
      </c>
    </row>
    <row r="8" spans="1:15">
      <c r="A8" s="1" t="s">
        <v>13</v>
      </c>
      <c r="B8" s="1" t="s">
        <v>14</v>
      </c>
      <c r="C8" s="1" t="s">
        <v>2</v>
      </c>
      <c r="D8" s="2">
        <v>41729</v>
      </c>
      <c r="E8" s="4">
        <v>1047.0944999999999</v>
      </c>
      <c r="F8" s="1" t="s">
        <v>3</v>
      </c>
      <c r="G8" s="1" t="s">
        <v>26</v>
      </c>
      <c r="H8" s="1">
        <v>7.0000000000000007E-2</v>
      </c>
      <c r="I8" s="1">
        <v>0.31</v>
      </c>
      <c r="J8" s="1">
        <v>0.94</v>
      </c>
      <c r="K8" s="1">
        <v>1.93</v>
      </c>
      <c r="L8" s="1">
        <v>4.0599999999999996</v>
      </c>
      <c r="M8" s="1">
        <v>0</v>
      </c>
      <c r="N8" s="1">
        <v>4.07</v>
      </c>
      <c r="O8" s="3">
        <v>63670289</v>
      </c>
    </row>
    <row r="9" spans="1:15">
      <c r="A9" s="1" t="s">
        <v>15</v>
      </c>
      <c r="B9" s="1" t="s">
        <v>14</v>
      </c>
      <c r="C9" s="1" t="s">
        <v>12</v>
      </c>
      <c r="D9" s="2">
        <v>41729</v>
      </c>
      <c r="E9" s="1">
        <v>109.9637</v>
      </c>
      <c r="F9" s="1" t="s">
        <v>3</v>
      </c>
      <c r="G9" s="1" t="s">
        <v>26</v>
      </c>
      <c r="H9" s="1">
        <v>7.0000000000000007E-2</v>
      </c>
      <c r="I9" s="1">
        <v>0.28999999999999998</v>
      </c>
      <c r="J9" s="1">
        <v>0.87</v>
      </c>
      <c r="K9" s="1">
        <v>1.82</v>
      </c>
      <c r="L9" s="1">
        <v>3.69</v>
      </c>
      <c r="M9" s="1">
        <v>6.93</v>
      </c>
      <c r="N9" s="1">
        <v>3.37</v>
      </c>
      <c r="O9" s="3">
        <v>371615843</v>
      </c>
    </row>
    <row r="10" spans="1:15">
      <c r="A10" s="1" t="s">
        <v>16</v>
      </c>
      <c r="B10" s="1" t="s">
        <v>14</v>
      </c>
      <c r="C10" s="1" t="s">
        <v>8</v>
      </c>
      <c r="D10" s="2">
        <v>41729</v>
      </c>
      <c r="E10" s="1">
        <v>106.4014</v>
      </c>
      <c r="F10" s="1" t="s">
        <v>3</v>
      </c>
      <c r="G10" s="1" t="s">
        <v>26</v>
      </c>
      <c r="H10" s="1">
        <v>7.0000000000000007E-2</v>
      </c>
      <c r="I10" s="1">
        <v>0.3</v>
      </c>
      <c r="J10" s="1">
        <v>0.9</v>
      </c>
      <c r="K10" s="1">
        <v>1.79</v>
      </c>
      <c r="L10" s="1">
        <v>3.81</v>
      </c>
      <c r="M10" s="1">
        <v>4.72</v>
      </c>
      <c r="N10" s="1">
        <v>3.04</v>
      </c>
      <c r="O10" s="3">
        <v>183727745</v>
      </c>
    </row>
    <row r="11" spans="1:15">
      <c r="A11" s="1" t="s">
        <v>17</v>
      </c>
      <c r="B11" s="1" t="s">
        <v>18</v>
      </c>
      <c r="C11" s="1" t="s">
        <v>12</v>
      </c>
      <c r="D11" s="2">
        <v>41729</v>
      </c>
      <c r="E11" s="1">
        <v>116.80540000000001</v>
      </c>
      <c r="F11" s="1" t="s">
        <v>3</v>
      </c>
      <c r="G11" s="1" t="s">
        <v>27</v>
      </c>
      <c r="H11" s="1">
        <v>0.96</v>
      </c>
      <c r="I11" s="1">
        <v>1.31</v>
      </c>
      <c r="J11" s="1">
        <v>3.26</v>
      </c>
      <c r="K11" s="1">
        <v>6.34</v>
      </c>
      <c r="L11" s="1">
        <v>6.31</v>
      </c>
      <c r="M11" s="1">
        <v>11.76</v>
      </c>
      <c r="N11" s="1">
        <v>-50.61</v>
      </c>
      <c r="O11" s="1" t="s">
        <v>19</v>
      </c>
    </row>
    <row r="12" spans="1:15">
      <c r="A12" s="1" t="s">
        <v>0</v>
      </c>
      <c r="B12" s="1" t="s">
        <v>1</v>
      </c>
      <c r="C12" s="1" t="s">
        <v>2</v>
      </c>
      <c r="D12" s="2">
        <v>41698</v>
      </c>
      <c r="E12" s="1">
        <v>47.341900000000003</v>
      </c>
      <c r="F12" s="1" t="s">
        <v>3</v>
      </c>
      <c r="G12" s="1" t="s">
        <v>36</v>
      </c>
      <c r="H12" s="1">
        <v>1.4</v>
      </c>
      <c r="I12" s="1">
        <v>4.28</v>
      </c>
      <c r="J12" s="1">
        <v>2.17</v>
      </c>
      <c r="K12" s="1">
        <v>4.79</v>
      </c>
      <c r="L12" s="1">
        <v>0.05</v>
      </c>
      <c r="M12" s="1">
        <v>-11.1</v>
      </c>
      <c r="N12" s="1">
        <v>-7.77</v>
      </c>
      <c r="O12" s="3">
        <v>35968006</v>
      </c>
    </row>
    <row r="13" spans="1:15">
      <c r="A13" s="1" t="s">
        <v>4</v>
      </c>
      <c r="B13" s="1" t="s">
        <v>1</v>
      </c>
      <c r="C13" s="1" t="s">
        <v>2</v>
      </c>
      <c r="D13" s="2">
        <v>41698</v>
      </c>
      <c r="E13" s="1">
        <v>35.615499999999997</v>
      </c>
      <c r="F13" s="1" t="s">
        <v>3</v>
      </c>
      <c r="G13" s="1" t="s">
        <v>37</v>
      </c>
      <c r="H13" s="1">
        <v>0.51</v>
      </c>
      <c r="I13" s="1">
        <v>1.5</v>
      </c>
      <c r="J13" s="1">
        <v>-1.29</v>
      </c>
      <c r="K13" s="1">
        <v>-0.38</v>
      </c>
      <c r="L13" s="1">
        <v>-19.12</v>
      </c>
      <c r="M13" s="1">
        <v>-22.8</v>
      </c>
      <c r="N13" s="1">
        <v>-12.58</v>
      </c>
      <c r="O13" s="3">
        <v>19783448</v>
      </c>
    </row>
    <row r="14" spans="1:15">
      <c r="A14" s="1" t="s">
        <v>5</v>
      </c>
      <c r="B14" s="1" t="s">
        <v>1</v>
      </c>
      <c r="C14" s="1" t="s">
        <v>6</v>
      </c>
      <c r="D14" s="2">
        <v>41698</v>
      </c>
      <c r="E14" s="1">
        <v>27.767499999999998</v>
      </c>
      <c r="F14" s="1" t="s">
        <v>3</v>
      </c>
      <c r="G14" s="1" t="s">
        <v>38</v>
      </c>
      <c r="H14" s="1">
        <v>0.11</v>
      </c>
      <c r="I14" s="1">
        <v>0.56000000000000005</v>
      </c>
      <c r="J14" s="1">
        <v>4.28</v>
      </c>
      <c r="K14" s="1">
        <v>2.31</v>
      </c>
      <c r="L14" s="1">
        <v>1.51</v>
      </c>
      <c r="M14" s="1">
        <v>-10.48</v>
      </c>
      <c r="N14" s="1">
        <v>-17.64</v>
      </c>
      <c r="O14" s="3">
        <v>43184006</v>
      </c>
    </row>
    <row r="15" spans="1:15">
      <c r="A15" s="1" t="s">
        <v>7</v>
      </c>
      <c r="B15" s="1" t="s">
        <v>1</v>
      </c>
      <c r="C15" s="1" t="s">
        <v>8</v>
      </c>
      <c r="D15" s="2">
        <v>41698</v>
      </c>
      <c r="E15" s="1">
        <v>126.8866</v>
      </c>
      <c r="F15" s="1" t="s">
        <v>3</v>
      </c>
      <c r="G15" s="1" t="s">
        <v>21</v>
      </c>
      <c r="H15" s="1">
        <v>-0.39</v>
      </c>
      <c r="I15" s="1">
        <v>1.74</v>
      </c>
      <c r="J15" s="1">
        <v>-7.91</v>
      </c>
      <c r="K15" s="1">
        <v>-1.01</v>
      </c>
      <c r="L15" s="1">
        <v>-11.62</v>
      </c>
      <c r="M15" s="1">
        <v>-14.7</v>
      </c>
      <c r="N15" s="1">
        <v>5.04</v>
      </c>
      <c r="O15" s="3">
        <v>39836061</v>
      </c>
    </row>
    <row r="16" spans="1:15">
      <c r="A16" s="1" t="s">
        <v>9</v>
      </c>
      <c r="B16" s="1" t="s">
        <v>1</v>
      </c>
      <c r="C16" s="1" t="s">
        <v>8</v>
      </c>
      <c r="D16" s="2">
        <v>41698</v>
      </c>
      <c r="E16" s="1">
        <v>98.164900000000003</v>
      </c>
      <c r="F16" s="1" t="s">
        <v>3</v>
      </c>
      <c r="G16" s="1" t="s">
        <v>39</v>
      </c>
      <c r="H16" s="1">
        <v>1.59</v>
      </c>
      <c r="I16" s="1">
        <v>2.93</v>
      </c>
      <c r="J16" s="1">
        <v>5.97</v>
      </c>
      <c r="K16" s="1">
        <v>7.85</v>
      </c>
      <c r="L16" s="1">
        <v>5.62</v>
      </c>
      <c r="M16" s="1">
        <v>5.95</v>
      </c>
      <c r="N16" s="1">
        <v>0.37</v>
      </c>
      <c r="O16" s="3">
        <v>23241568</v>
      </c>
    </row>
    <row r="17" spans="1:15">
      <c r="A17" s="1" t="s">
        <v>28</v>
      </c>
      <c r="B17" s="1" t="s">
        <v>29</v>
      </c>
      <c r="C17" s="1" t="s">
        <v>30</v>
      </c>
      <c r="D17" s="2">
        <v>41698</v>
      </c>
      <c r="E17" s="1">
        <v>130.52189999999999</v>
      </c>
      <c r="F17" s="1" t="s">
        <v>3</v>
      </c>
      <c r="G17" s="1" t="s">
        <v>40</v>
      </c>
      <c r="H17" s="1">
        <v>0.26</v>
      </c>
      <c r="I17" s="1">
        <v>1.41</v>
      </c>
      <c r="J17" s="1">
        <v>2.08</v>
      </c>
      <c r="K17" s="1">
        <v>5.14</v>
      </c>
      <c r="L17" s="1">
        <v>7.19</v>
      </c>
      <c r="M17" s="1">
        <v>13.82</v>
      </c>
      <c r="N17" s="1">
        <v>5.85</v>
      </c>
      <c r="O17" s="1">
        <v>0</v>
      </c>
    </row>
    <row r="18" spans="1:15">
      <c r="A18" s="1" t="s">
        <v>31</v>
      </c>
      <c r="B18" s="1" t="s">
        <v>29</v>
      </c>
      <c r="C18" s="1" t="s">
        <v>32</v>
      </c>
      <c r="D18" s="2">
        <v>41698</v>
      </c>
      <c r="E18" s="1">
        <v>130.56020000000001</v>
      </c>
      <c r="F18" s="1" t="s">
        <v>3</v>
      </c>
      <c r="G18" s="1" t="s">
        <v>41</v>
      </c>
      <c r="H18" s="1">
        <v>0.04</v>
      </c>
      <c r="I18" s="1">
        <v>1.25</v>
      </c>
      <c r="J18" s="1">
        <v>2.4900000000000002</v>
      </c>
      <c r="K18" s="1">
        <v>5.39</v>
      </c>
      <c r="L18" s="1">
        <v>7.72</v>
      </c>
      <c r="M18" s="1">
        <v>13.76</v>
      </c>
      <c r="N18" s="1">
        <v>6.57</v>
      </c>
      <c r="O18" s="1">
        <v>0</v>
      </c>
    </row>
    <row r="19" spans="1:15">
      <c r="A19" s="1" t="s">
        <v>10</v>
      </c>
      <c r="B19" s="1" t="s">
        <v>11</v>
      </c>
      <c r="C19" s="1" t="s">
        <v>12</v>
      </c>
      <c r="D19" s="2">
        <v>41698</v>
      </c>
      <c r="E19" s="1">
        <v>97.025400000000005</v>
      </c>
      <c r="F19" s="1" t="s">
        <v>3</v>
      </c>
      <c r="G19" s="1" t="s">
        <v>42</v>
      </c>
      <c r="H19" s="1">
        <v>-2.2999999999999998</v>
      </c>
      <c r="I19" s="1">
        <v>-0.32</v>
      </c>
      <c r="J19" s="1">
        <v>4.97</v>
      </c>
      <c r="K19" s="1">
        <v>6.91</v>
      </c>
      <c r="L19" s="1">
        <v>10.88</v>
      </c>
      <c r="M19" s="1">
        <v>5.03</v>
      </c>
      <c r="N19" s="1">
        <v>0.06</v>
      </c>
      <c r="O19" s="3">
        <v>37469521</v>
      </c>
    </row>
    <row r="20" spans="1:15">
      <c r="A20" s="1" t="s">
        <v>13</v>
      </c>
      <c r="B20" s="1" t="s">
        <v>14</v>
      </c>
      <c r="C20" s="1" t="s">
        <v>2</v>
      </c>
      <c r="D20" s="2">
        <v>41698</v>
      </c>
      <c r="E20" s="4">
        <v>1043.7080000000001</v>
      </c>
      <c r="F20" s="1" t="s">
        <v>3</v>
      </c>
      <c r="G20" s="1" t="s">
        <v>26</v>
      </c>
      <c r="H20" s="1">
        <v>7.0000000000000007E-2</v>
      </c>
      <c r="I20" s="1">
        <v>0.3</v>
      </c>
      <c r="J20" s="1">
        <v>0.95</v>
      </c>
      <c r="K20" s="1">
        <v>1.94</v>
      </c>
      <c r="L20" s="1">
        <v>4.0999999999999996</v>
      </c>
      <c r="M20" s="1">
        <v>0</v>
      </c>
      <c r="N20" s="1">
        <v>4.07</v>
      </c>
      <c r="O20" s="3">
        <v>53871113</v>
      </c>
    </row>
    <row r="21" spans="1:15">
      <c r="A21" s="1" t="s">
        <v>15</v>
      </c>
      <c r="B21" s="1" t="s">
        <v>14</v>
      </c>
      <c r="C21" s="1" t="s">
        <v>12</v>
      </c>
      <c r="D21" s="2">
        <v>41698</v>
      </c>
      <c r="E21" s="1">
        <v>109.6311</v>
      </c>
      <c r="F21" s="1" t="s">
        <v>3</v>
      </c>
      <c r="G21" s="1" t="s">
        <v>26</v>
      </c>
      <c r="H21" s="1">
        <v>7.0000000000000007E-2</v>
      </c>
      <c r="I21" s="1">
        <v>0.27</v>
      </c>
      <c r="J21" s="1">
        <v>0.91</v>
      </c>
      <c r="K21" s="1">
        <v>1.83</v>
      </c>
      <c r="L21" s="1">
        <v>3.67</v>
      </c>
      <c r="M21" s="1">
        <v>6.91</v>
      </c>
      <c r="N21" s="1">
        <v>3.37</v>
      </c>
      <c r="O21" s="3">
        <v>361879046</v>
      </c>
    </row>
    <row r="22" spans="1:15">
      <c r="A22" s="1" t="s">
        <v>16</v>
      </c>
      <c r="B22" s="1" t="s">
        <v>14</v>
      </c>
      <c r="C22" s="1" t="s">
        <v>8</v>
      </c>
      <c r="D22" s="2">
        <v>41698</v>
      </c>
      <c r="E22" s="1">
        <v>106.0718</v>
      </c>
      <c r="F22" s="1" t="s">
        <v>3</v>
      </c>
      <c r="G22" s="1" t="s">
        <v>26</v>
      </c>
      <c r="H22" s="1">
        <v>7.0000000000000007E-2</v>
      </c>
      <c r="I22" s="1">
        <v>0.3</v>
      </c>
      <c r="J22" s="1">
        <v>0.89</v>
      </c>
      <c r="K22" s="1">
        <v>1.79</v>
      </c>
      <c r="L22" s="1">
        <v>3.89</v>
      </c>
      <c r="M22" s="1">
        <v>4.4000000000000004</v>
      </c>
      <c r="N22" s="1">
        <v>3.04</v>
      </c>
      <c r="O22" s="3">
        <v>119906180</v>
      </c>
    </row>
    <row r="23" spans="1:15">
      <c r="A23" s="1" t="s">
        <v>33</v>
      </c>
      <c r="B23" s="1" t="s">
        <v>34</v>
      </c>
      <c r="C23" s="1" t="s">
        <v>30</v>
      </c>
      <c r="D23" s="2">
        <v>41698</v>
      </c>
      <c r="E23" s="1">
        <v>155.40350000000001</v>
      </c>
      <c r="F23" s="1" t="s">
        <v>3</v>
      </c>
      <c r="G23" s="1" t="s">
        <v>43</v>
      </c>
      <c r="H23" s="1">
        <v>0.28000000000000003</v>
      </c>
      <c r="I23" s="1">
        <v>0.64</v>
      </c>
      <c r="J23" s="1">
        <v>1.77</v>
      </c>
      <c r="K23" s="1">
        <v>4.87</v>
      </c>
      <c r="L23" s="1">
        <v>7.53</v>
      </c>
      <c r="M23" s="1">
        <v>13.53</v>
      </c>
      <c r="N23" s="1">
        <v>9.86</v>
      </c>
      <c r="O23" s="1">
        <v>0</v>
      </c>
    </row>
    <row r="24" spans="1:15">
      <c r="A24" s="1" t="s">
        <v>35</v>
      </c>
      <c r="B24" s="1" t="s">
        <v>34</v>
      </c>
      <c r="C24" s="1" t="s">
        <v>32</v>
      </c>
      <c r="D24" s="2">
        <v>41698</v>
      </c>
      <c r="E24" s="1">
        <v>151.96029999999999</v>
      </c>
      <c r="F24" s="1" t="s">
        <v>3</v>
      </c>
      <c r="G24" s="1" t="s">
        <v>44</v>
      </c>
      <c r="H24" s="1">
        <v>0.23</v>
      </c>
      <c r="I24" s="1">
        <v>1.01</v>
      </c>
      <c r="J24" s="1">
        <v>1.74</v>
      </c>
      <c r="K24" s="1">
        <v>4.91</v>
      </c>
      <c r="L24" s="1">
        <v>7.5</v>
      </c>
      <c r="M24" s="1">
        <v>13.54</v>
      </c>
      <c r="N24" s="1">
        <v>5.31</v>
      </c>
      <c r="O24" s="1">
        <v>0</v>
      </c>
    </row>
    <row r="25" spans="1:15">
      <c r="A25" s="1" t="s">
        <v>17</v>
      </c>
      <c r="B25" s="1" t="s">
        <v>18</v>
      </c>
      <c r="C25" s="1" t="s">
        <v>12</v>
      </c>
      <c r="D25" s="2">
        <v>41698</v>
      </c>
      <c r="E25" s="1">
        <v>115.3493</v>
      </c>
      <c r="F25" s="1" t="s">
        <v>3</v>
      </c>
      <c r="G25" s="1" t="s">
        <v>27</v>
      </c>
      <c r="H25" s="1">
        <v>0.17</v>
      </c>
      <c r="I25" s="1">
        <v>1.02</v>
      </c>
      <c r="J25" s="1">
        <v>2.42</v>
      </c>
      <c r="K25" s="1">
        <v>5.39</v>
      </c>
      <c r="L25" s="1">
        <v>5.38</v>
      </c>
      <c r="M25" s="1">
        <v>10.5</v>
      </c>
      <c r="N25" s="1">
        <v>-50.61</v>
      </c>
      <c r="O25" s="3">
        <v>89667349</v>
      </c>
    </row>
    <row r="26" spans="1:15">
      <c r="A26" s="1" t="s">
        <v>0</v>
      </c>
      <c r="B26" s="1" t="s">
        <v>1</v>
      </c>
      <c r="C26" s="1" t="s">
        <v>2</v>
      </c>
      <c r="D26" s="2">
        <v>41670</v>
      </c>
      <c r="E26" s="1">
        <v>45.427199999999999</v>
      </c>
      <c r="F26" s="1" t="s">
        <v>3</v>
      </c>
      <c r="G26" s="1" t="s">
        <v>45</v>
      </c>
      <c r="H26" s="1">
        <v>-0.28000000000000003</v>
      </c>
      <c r="I26" s="1">
        <v>-2.48</v>
      </c>
      <c r="J26" s="1">
        <v>-0.68</v>
      </c>
      <c r="K26" s="1">
        <v>-4.29</v>
      </c>
      <c r="L26" s="1">
        <v>-1.89</v>
      </c>
      <c r="M26" s="1">
        <v>-13.86</v>
      </c>
      <c r="N26" s="1">
        <v>-7.77</v>
      </c>
      <c r="O26" s="3">
        <v>34701881</v>
      </c>
    </row>
    <row r="27" spans="1:15">
      <c r="A27" s="1" t="s">
        <v>4</v>
      </c>
      <c r="B27" s="1" t="s">
        <v>1</v>
      </c>
      <c r="C27" s="1" t="s">
        <v>2</v>
      </c>
      <c r="D27" s="2">
        <v>41670</v>
      </c>
      <c r="E27" s="1">
        <v>35.215000000000003</v>
      </c>
      <c r="F27" s="1" t="s">
        <v>3</v>
      </c>
      <c r="G27" s="1" t="s">
        <v>46</v>
      </c>
      <c r="H27" s="1">
        <v>-1.06</v>
      </c>
      <c r="I27" s="1">
        <v>-0.32</v>
      </c>
      <c r="J27" s="1">
        <v>-4.9400000000000004</v>
      </c>
      <c r="K27" s="1">
        <v>-8.7899999999999991</v>
      </c>
      <c r="L27" s="1">
        <v>-21.08</v>
      </c>
      <c r="M27" s="1">
        <v>-22.83</v>
      </c>
      <c r="N27" s="1">
        <v>-12.58</v>
      </c>
      <c r="O27" s="3">
        <v>19996160</v>
      </c>
    </row>
    <row r="28" spans="1:15">
      <c r="A28" s="1" t="s">
        <v>5</v>
      </c>
      <c r="B28" s="1" t="s">
        <v>1</v>
      </c>
      <c r="C28" s="1" t="s">
        <v>6</v>
      </c>
      <c r="D28" s="2">
        <v>41670</v>
      </c>
      <c r="E28" s="1">
        <v>27.552099999999999</v>
      </c>
      <c r="F28" s="1" t="s">
        <v>3</v>
      </c>
      <c r="G28" s="1" t="s">
        <v>21</v>
      </c>
      <c r="H28" s="1">
        <v>-2.2200000000000002</v>
      </c>
      <c r="I28" s="1">
        <v>-2.5499999999999998</v>
      </c>
      <c r="J28" s="1">
        <v>3.3</v>
      </c>
      <c r="K28" s="1">
        <v>1</v>
      </c>
      <c r="L28" s="1">
        <v>-1.48</v>
      </c>
      <c r="M28" s="1">
        <v>-8.0399999999999991</v>
      </c>
      <c r="N28" s="1">
        <v>-17.64</v>
      </c>
      <c r="O28" s="3">
        <v>42915756</v>
      </c>
    </row>
    <row r="29" spans="1:15">
      <c r="A29" s="1" t="s">
        <v>7</v>
      </c>
      <c r="B29" s="1" t="s">
        <v>1</v>
      </c>
      <c r="C29" s="1" t="s">
        <v>8</v>
      </c>
      <c r="D29" s="2">
        <v>41670</v>
      </c>
      <c r="E29" s="1">
        <v>125.0791</v>
      </c>
      <c r="F29" s="1" t="s">
        <v>3</v>
      </c>
      <c r="G29" s="1" t="s">
        <v>47</v>
      </c>
      <c r="H29" s="1">
        <v>-0.95</v>
      </c>
      <c r="I29" s="1">
        <v>-6.72</v>
      </c>
      <c r="J29" s="1">
        <v>-9.67</v>
      </c>
      <c r="K29" s="1">
        <v>-4.4800000000000004</v>
      </c>
      <c r="L29" s="1">
        <v>-14.51</v>
      </c>
      <c r="M29" s="1">
        <v>-15.75</v>
      </c>
      <c r="N29" s="1">
        <v>5.04</v>
      </c>
      <c r="O29" s="3">
        <v>38937687</v>
      </c>
    </row>
    <row r="30" spans="1:15">
      <c r="A30" s="1" t="s">
        <v>9</v>
      </c>
      <c r="B30" s="1" t="s">
        <v>1</v>
      </c>
      <c r="C30" s="1" t="s">
        <v>8</v>
      </c>
      <c r="D30" s="2">
        <v>41670</v>
      </c>
      <c r="E30" s="1">
        <v>95.714200000000005</v>
      </c>
      <c r="F30" s="1" t="s">
        <v>3</v>
      </c>
      <c r="G30" s="1" t="s">
        <v>48</v>
      </c>
      <c r="H30" s="1">
        <v>0.39</v>
      </c>
      <c r="I30" s="1">
        <v>3.27</v>
      </c>
      <c r="J30" s="1">
        <v>4.07</v>
      </c>
      <c r="K30" s="1">
        <v>4.3899999999999997</v>
      </c>
      <c r="L30" s="1">
        <v>2.67</v>
      </c>
      <c r="M30" s="1">
        <v>3.66</v>
      </c>
      <c r="N30" s="1">
        <v>0.37</v>
      </c>
      <c r="O30" s="3">
        <v>22585925</v>
      </c>
    </row>
    <row r="31" spans="1:15">
      <c r="A31" s="1" t="s">
        <v>28</v>
      </c>
      <c r="B31" s="1" t="s">
        <v>29</v>
      </c>
      <c r="C31" s="1" t="s">
        <v>30</v>
      </c>
      <c r="D31" s="2">
        <v>41670</v>
      </c>
      <c r="E31" s="1">
        <v>128.9314</v>
      </c>
      <c r="F31" s="1" t="s">
        <v>3</v>
      </c>
      <c r="G31" s="1" t="s">
        <v>49</v>
      </c>
      <c r="H31" s="1">
        <v>-0.09</v>
      </c>
      <c r="I31" s="1">
        <v>-0.06</v>
      </c>
      <c r="J31" s="1">
        <v>1.82</v>
      </c>
      <c r="K31" s="1">
        <v>3.27</v>
      </c>
      <c r="L31" s="1">
        <v>6.36</v>
      </c>
      <c r="M31" s="1">
        <v>14.66</v>
      </c>
      <c r="N31" s="1">
        <v>5.85</v>
      </c>
      <c r="O31" s="1">
        <v>0</v>
      </c>
    </row>
    <row r="32" spans="1:15">
      <c r="A32" s="1" t="s">
        <v>31</v>
      </c>
      <c r="B32" s="1" t="s">
        <v>29</v>
      </c>
      <c r="C32" s="1" t="s">
        <v>32</v>
      </c>
      <c r="D32" s="2">
        <v>41670</v>
      </c>
      <c r="E32" s="1">
        <v>129.2158</v>
      </c>
      <c r="F32" s="1" t="s">
        <v>3</v>
      </c>
      <c r="G32" s="1" t="s">
        <v>50</v>
      </c>
      <c r="H32" s="1">
        <v>0</v>
      </c>
      <c r="I32" s="1">
        <v>-0.98</v>
      </c>
      <c r="J32" s="1">
        <v>2.48</v>
      </c>
      <c r="K32" s="1">
        <v>3.87</v>
      </c>
      <c r="L32" s="1">
        <v>6.89</v>
      </c>
      <c r="M32" s="1">
        <v>14.78</v>
      </c>
      <c r="N32" s="1">
        <v>6.57</v>
      </c>
      <c r="O32" s="1">
        <v>0</v>
      </c>
    </row>
    <row r="33" spans="1:15">
      <c r="A33" s="1" t="s">
        <v>10</v>
      </c>
      <c r="B33" s="1" t="s">
        <v>11</v>
      </c>
      <c r="C33" s="1" t="s">
        <v>12</v>
      </c>
      <c r="D33" s="2">
        <v>41670</v>
      </c>
      <c r="E33" s="1">
        <v>97.200599999999994</v>
      </c>
      <c r="F33" s="1" t="s">
        <v>3</v>
      </c>
      <c r="G33" s="1" t="s">
        <v>51</v>
      </c>
      <c r="H33" s="1">
        <v>-0.45</v>
      </c>
      <c r="I33" s="1">
        <v>0.33</v>
      </c>
      <c r="J33" s="1">
        <v>5.1100000000000003</v>
      </c>
      <c r="K33" s="1">
        <v>8.2200000000000006</v>
      </c>
      <c r="L33" s="1">
        <v>10.11</v>
      </c>
      <c r="M33" s="1">
        <v>9.2899999999999991</v>
      </c>
      <c r="N33" s="1">
        <v>0.06</v>
      </c>
      <c r="O33" s="3">
        <v>37391532</v>
      </c>
    </row>
    <row r="34" spans="1:15">
      <c r="A34" s="1" t="s">
        <v>13</v>
      </c>
      <c r="B34" s="1" t="s">
        <v>14</v>
      </c>
      <c r="C34" s="1" t="s">
        <v>2</v>
      </c>
      <c r="D34" s="2">
        <v>41670</v>
      </c>
      <c r="E34" s="4">
        <v>1040.8018999999999</v>
      </c>
      <c r="F34" s="1" t="s">
        <v>3</v>
      </c>
      <c r="G34" s="1" t="s">
        <v>26</v>
      </c>
      <c r="H34" s="1">
        <v>0.08</v>
      </c>
      <c r="I34" s="1">
        <v>0.32</v>
      </c>
      <c r="J34" s="1">
        <v>0.98</v>
      </c>
      <c r="K34" s="1">
        <v>1.97</v>
      </c>
      <c r="L34" s="1">
        <v>0</v>
      </c>
      <c r="M34" s="1">
        <v>0</v>
      </c>
      <c r="N34" s="1">
        <v>4.07</v>
      </c>
      <c r="O34" s="3">
        <v>53258790</v>
      </c>
    </row>
    <row r="35" spans="1:15">
      <c r="A35" s="1" t="s">
        <v>15</v>
      </c>
      <c r="B35" s="1" t="s">
        <v>14</v>
      </c>
      <c r="C35" s="1" t="s">
        <v>12</v>
      </c>
      <c r="D35" s="2">
        <v>41670</v>
      </c>
      <c r="E35" s="1">
        <v>109.3574</v>
      </c>
      <c r="F35" s="1" t="s">
        <v>3</v>
      </c>
      <c r="G35" s="1" t="s">
        <v>26</v>
      </c>
      <c r="H35" s="1">
        <v>7.0000000000000007E-2</v>
      </c>
      <c r="I35" s="1">
        <v>0.28999999999999998</v>
      </c>
      <c r="J35" s="1">
        <v>0.93</v>
      </c>
      <c r="K35" s="1">
        <v>1.86</v>
      </c>
      <c r="L35" s="1">
        <v>3.67</v>
      </c>
      <c r="M35" s="1">
        <v>6.92</v>
      </c>
      <c r="N35" s="1">
        <v>3.37</v>
      </c>
      <c r="O35" s="3">
        <v>410460385</v>
      </c>
    </row>
    <row r="36" spans="1:15">
      <c r="A36" s="1" t="s">
        <v>16</v>
      </c>
      <c r="B36" s="1" t="s">
        <v>14</v>
      </c>
      <c r="C36" s="1" t="s">
        <v>8</v>
      </c>
      <c r="D36" s="2">
        <v>41670</v>
      </c>
      <c r="E36" s="1">
        <v>105.7779</v>
      </c>
      <c r="F36" s="1" t="s">
        <v>3</v>
      </c>
      <c r="G36" s="1" t="s">
        <v>26</v>
      </c>
      <c r="H36" s="1">
        <v>7.0000000000000007E-2</v>
      </c>
      <c r="I36" s="1">
        <v>0.3</v>
      </c>
      <c r="J36" s="1">
        <v>0.89</v>
      </c>
      <c r="K36" s="1">
        <v>1.79</v>
      </c>
      <c r="L36" s="1">
        <v>3.98</v>
      </c>
      <c r="M36" s="1">
        <v>4.1100000000000003</v>
      </c>
      <c r="N36" s="1">
        <v>3.04</v>
      </c>
      <c r="O36" s="3">
        <v>117823407</v>
      </c>
    </row>
    <row r="37" spans="1:15">
      <c r="A37" s="1" t="s">
        <v>35</v>
      </c>
      <c r="B37" s="1" t="s">
        <v>34</v>
      </c>
      <c r="C37" s="1" t="s">
        <v>32</v>
      </c>
      <c r="D37" s="2">
        <v>41670</v>
      </c>
      <c r="E37" s="1">
        <v>150.43029999999999</v>
      </c>
      <c r="F37" s="1" t="s">
        <v>3</v>
      </c>
      <c r="G37" s="1" t="s">
        <v>52</v>
      </c>
      <c r="H37" s="1">
        <v>-0.48</v>
      </c>
      <c r="I37" s="1">
        <v>-0.45</v>
      </c>
      <c r="J37" s="1">
        <v>1.5</v>
      </c>
      <c r="K37" s="1">
        <v>3.33</v>
      </c>
      <c r="L37" s="1">
        <v>7.08</v>
      </c>
      <c r="M37" s="1">
        <v>15.08</v>
      </c>
      <c r="N37" s="1">
        <v>5.31</v>
      </c>
      <c r="O37" s="1">
        <v>0</v>
      </c>
    </row>
    <row r="38" spans="1:15">
      <c r="A38" s="1" t="s">
        <v>17</v>
      </c>
      <c r="B38" s="1" t="s">
        <v>18</v>
      </c>
      <c r="C38" s="1" t="s">
        <v>12</v>
      </c>
      <c r="D38" s="2">
        <v>41670</v>
      </c>
      <c r="E38" s="1">
        <v>113.8365</v>
      </c>
      <c r="F38" s="1" t="s">
        <v>3</v>
      </c>
      <c r="G38" s="1" t="s">
        <v>49</v>
      </c>
      <c r="H38" s="1">
        <v>-0.09</v>
      </c>
      <c r="I38" s="1">
        <v>0.63</v>
      </c>
      <c r="J38" s="1">
        <v>2.2200000000000002</v>
      </c>
      <c r="K38" s="1">
        <v>4.1500000000000004</v>
      </c>
      <c r="L38" s="1">
        <v>4.4000000000000004</v>
      </c>
      <c r="M38" s="1">
        <v>10.76</v>
      </c>
      <c r="N38" s="1">
        <v>-50.61</v>
      </c>
      <c r="O38" s="3">
        <v>82161133</v>
      </c>
    </row>
    <row r="39" spans="1:15">
      <c r="A39" s="1" t="s">
        <v>0</v>
      </c>
      <c r="B39" s="1" t="s">
        <v>1</v>
      </c>
      <c r="C39" s="1" t="s">
        <v>2</v>
      </c>
      <c r="D39" s="2">
        <v>42004</v>
      </c>
      <c r="E39" s="1">
        <v>46.576500000000003</v>
      </c>
      <c r="F39" s="1" t="s">
        <v>3</v>
      </c>
      <c r="G39" s="1" t="s">
        <v>53</v>
      </c>
      <c r="H39" s="1">
        <v>0.37</v>
      </c>
      <c r="I39" s="1">
        <v>0.53</v>
      </c>
      <c r="J39" s="1">
        <v>3.54</v>
      </c>
      <c r="K39" s="1">
        <v>1.21</v>
      </c>
      <c r="L39" s="1">
        <v>0.05</v>
      </c>
      <c r="M39" s="1">
        <v>-8.4600000000000009</v>
      </c>
      <c r="N39" s="1">
        <v>-7.77</v>
      </c>
      <c r="O39" s="3">
        <v>37383534</v>
      </c>
    </row>
    <row r="40" spans="1:15">
      <c r="A40" s="1" t="s">
        <v>4</v>
      </c>
      <c r="B40" s="1" t="s">
        <v>1</v>
      </c>
      <c r="C40" s="1" t="s">
        <v>2</v>
      </c>
      <c r="D40" s="2">
        <v>42004</v>
      </c>
      <c r="E40" s="1">
        <v>35.334299999999999</v>
      </c>
      <c r="F40" s="1" t="s">
        <v>3</v>
      </c>
      <c r="G40" s="1" t="s">
        <v>26</v>
      </c>
      <c r="H40" s="1">
        <v>0.99</v>
      </c>
      <c r="I40" s="1">
        <v>-2.06</v>
      </c>
      <c r="J40" s="1">
        <v>-3.23</v>
      </c>
      <c r="K40" s="1">
        <v>-9.27</v>
      </c>
      <c r="L40" s="1">
        <v>-20.63</v>
      </c>
      <c r="M40" s="1">
        <v>-19.95</v>
      </c>
      <c r="N40" s="1">
        <v>-12.58</v>
      </c>
      <c r="O40" s="3">
        <v>20007298</v>
      </c>
    </row>
    <row r="41" spans="1:15">
      <c r="A41" s="1" t="s">
        <v>5</v>
      </c>
      <c r="B41" s="1" t="s">
        <v>1</v>
      </c>
      <c r="C41" s="1" t="s">
        <v>6</v>
      </c>
      <c r="D41" s="2">
        <v>42004</v>
      </c>
      <c r="E41" s="1">
        <v>28.276700000000002</v>
      </c>
      <c r="F41" s="1" t="s">
        <v>3</v>
      </c>
      <c r="G41" s="1" t="s">
        <v>54</v>
      </c>
      <c r="H41" s="1">
        <v>1.91</v>
      </c>
      <c r="I41" s="1">
        <v>6.19</v>
      </c>
      <c r="J41" s="1">
        <v>4.0999999999999996</v>
      </c>
      <c r="K41" s="1">
        <v>2.52</v>
      </c>
      <c r="L41" s="1">
        <v>1.85</v>
      </c>
      <c r="M41" s="1">
        <v>-8.23</v>
      </c>
      <c r="N41" s="1">
        <v>-17.64</v>
      </c>
      <c r="O41" s="3">
        <v>44368455</v>
      </c>
    </row>
    <row r="42" spans="1:15">
      <c r="A42" s="1" t="s">
        <v>7</v>
      </c>
      <c r="B42" s="1" t="s">
        <v>1</v>
      </c>
      <c r="C42" s="1" t="s">
        <v>8</v>
      </c>
      <c r="D42" s="2">
        <v>42004</v>
      </c>
      <c r="E42" s="1">
        <v>134.1473</v>
      </c>
      <c r="F42" s="1" t="s">
        <v>3</v>
      </c>
      <c r="G42" s="1" t="s">
        <v>55</v>
      </c>
      <c r="H42" s="1">
        <v>0.09</v>
      </c>
      <c r="I42" s="1">
        <v>-2.63</v>
      </c>
      <c r="J42" s="1">
        <v>-0.55000000000000004</v>
      </c>
      <c r="K42" s="1">
        <v>4.22</v>
      </c>
      <c r="L42" s="1">
        <v>-7.81</v>
      </c>
      <c r="M42" s="1">
        <v>-1.6</v>
      </c>
      <c r="N42" s="1">
        <v>5.04</v>
      </c>
      <c r="O42" s="3">
        <v>41873003</v>
      </c>
    </row>
    <row r="43" spans="1:15">
      <c r="A43" s="1" t="s">
        <v>9</v>
      </c>
      <c r="B43" s="1" t="s">
        <v>1</v>
      </c>
      <c r="C43" s="1" t="s">
        <v>8</v>
      </c>
      <c r="D43" s="2">
        <v>42004</v>
      </c>
      <c r="E43" s="1">
        <v>92.684100000000001</v>
      </c>
      <c r="F43" s="1" t="s">
        <v>3</v>
      </c>
      <c r="G43" s="1" t="s">
        <v>56</v>
      </c>
      <c r="H43" s="1">
        <v>0.52</v>
      </c>
      <c r="I43" s="1">
        <v>0.06</v>
      </c>
      <c r="J43" s="1">
        <v>2.4900000000000002</v>
      </c>
      <c r="K43" s="1">
        <v>3.38</v>
      </c>
      <c r="L43" s="1">
        <v>3.02</v>
      </c>
      <c r="M43" s="1">
        <v>1.58</v>
      </c>
      <c r="N43" s="1">
        <v>0.37</v>
      </c>
      <c r="O43" s="3">
        <v>21791791</v>
      </c>
    </row>
    <row r="44" spans="1:15">
      <c r="A44" s="1" t="s">
        <v>28</v>
      </c>
      <c r="B44" s="1" t="s">
        <v>29</v>
      </c>
      <c r="C44" s="1" t="s">
        <v>30</v>
      </c>
      <c r="D44" s="2">
        <v>42004</v>
      </c>
      <c r="E44" s="1">
        <v>129.0155</v>
      </c>
      <c r="F44" s="1" t="s">
        <v>3</v>
      </c>
      <c r="G44" s="1" t="s">
        <v>26</v>
      </c>
      <c r="H44" s="1">
        <v>0.28000000000000003</v>
      </c>
      <c r="I44" s="1">
        <v>0.9</v>
      </c>
      <c r="J44" s="1">
        <v>2.84</v>
      </c>
      <c r="K44" s="1">
        <v>4.3600000000000003</v>
      </c>
      <c r="L44" s="1">
        <v>8.3000000000000007</v>
      </c>
      <c r="M44" s="1">
        <v>14.53</v>
      </c>
      <c r="N44" s="1">
        <v>5.85</v>
      </c>
      <c r="O44" s="1">
        <v>0</v>
      </c>
    </row>
    <row r="45" spans="1:15">
      <c r="A45" s="1" t="s">
        <v>31</v>
      </c>
      <c r="B45" s="1" t="s">
        <v>29</v>
      </c>
      <c r="C45" s="1" t="s">
        <v>32</v>
      </c>
      <c r="D45" s="2">
        <v>42004</v>
      </c>
      <c r="E45" s="1">
        <v>130.5111</v>
      </c>
      <c r="F45" s="1" t="s">
        <v>3</v>
      </c>
      <c r="G45" s="1" t="s">
        <v>27</v>
      </c>
      <c r="H45" s="1">
        <v>0.15</v>
      </c>
      <c r="I45" s="1">
        <v>2.4500000000000002</v>
      </c>
      <c r="J45" s="1">
        <v>4.2300000000000004</v>
      </c>
      <c r="K45" s="1">
        <v>5.87</v>
      </c>
      <c r="L45" s="1">
        <v>9.91</v>
      </c>
      <c r="M45" s="1">
        <v>16.670000000000002</v>
      </c>
      <c r="N45" s="1">
        <v>6.57</v>
      </c>
      <c r="O45" s="1">
        <v>0</v>
      </c>
    </row>
    <row r="46" spans="1:15">
      <c r="A46" s="1" t="s">
        <v>10</v>
      </c>
      <c r="B46" s="1" t="s">
        <v>11</v>
      </c>
      <c r="C46" s="1" t="s">
        <v>12</v>
      </c>
      <c r="D46" s="2">
        <v>42004</v>
      </c>
      <c r="E46" s="1">
        <v>96.8994</v>
      </c>
      <c r="F46" s="1" t="s">
        <v>3</v>
      </c>
      <c r="G46" s="1" t="s">
        <v>57</v>
      </c>
      <c r="H46" s="1">
        <v>0.08</v>
      </c>
      <c r="I46" s="1">
        <v>4.83</v>
      </c>
      <c r="J46" s="1">
        <v>6.47</v>
      </c>
      <c r="K46" s="1">
        <v>8.93</v>
      </c>
      <c r="L46" s="1">
        <v>13.97</v>
      </c>
      <c r="M46" s="1">
        <v>11.51</v>
      </c>
      <c r="N46" s="1">
        <v>0.06</v>
      </c>
      <c r="O46" s="3">
        <v>37101149</v>
      </c>
    </row>
    <row r="47" spans="1:15">
      <c r="A47" s="1" t="s">
        <v>13</v>
      </c>
      <c r="B47" s="1" t="s">
        <v>14</v>
      </c>
      <c r="C47" s="1" t="s">
        <v>2</v>
      </c>
      <c r="D47" s="2">
        <v>42004</v>
      </c>
      <c r="E47" s="4">
        <v>1037.3752999999999</v>
      </c>
      <c r="F47" s="1" t="s">
        <v>3</v>
      </c>
      <c r="G47" s="1" t="s">
        <v>26</v>
      </c>
      <c r="H47" s="1">
        <v>0.08</v>
      </c>
      <c r="I47" s="1">
        <v>0.33</v>
      </c>
      <c r="J47" s="1">
        <v>0.98</v>
      </c>
      <c r="K47" s="1">
        <v>1.97</v>
      </c>
      <c r="L47" s="1">
        <v>0</v>
      </c>
      <c r="M47" s="1">
        <v>0</v>
      </c>
      <c r="N47" s="1">
        <v>4.07</v>
      </c>
      <c r="O47" s="3">
        <v>41872878</v>
      </c>
    </row>
    <row r="48" spans="1:15">
      <c r="A48" s="1" t="s">
        <v>15</v>
      </c>
      <c r="B48" s="1" t="s">
        <v>14</v>
      </c>
      <c r="C48" s="1" t="s">
        <v>12</v>
      </c>
      <c r="D48" s="2">
        <v>42004</v>
      </c>
      <c r="E48" s="1">
        <v>109.01220000000001</v>
      </c>
      <c r="F48" s="1" t="s">
        <v>3</v>
      </c>
      <c r="G48" s="1" t="s">
        <v>27</v>
      </c>
      <c r="H48" s="1">
        <v>0.1</v>
      </c>
      <c r="I48" s="1">
        <v>0.33</v>
      </c>
      <c r="J48" s="1">
        <v>0.94</v>
      </c>
      <c r="K48" s="1">
        <v>1.86</v>
      </c>
      <c r="L48" s="1">
        <v>3.64</v>
      </c>
      <c r="M48" s="1">
        <v>6.88</v>
      </c>
      <c r="N48" s="1">
        <v>3.37</v>
      </c>
      <c r="O48" s="3">
        <v>142178427</v>
      </c>
    </row>
    <row r="49" spans="1:15">
      <c r="A49" s="1" t="s">
        <v>16</v>
      </c>
      <c r="B49" s="1" t="s">
        <v>14</v>
      </c>
      <c r="C49" s="1" t="s">
        <v>8</v>
      </c>
      <c r="D49" s="2">
        <v>42004</v>
      </c>
      <c r="E49" s="1">
        <v>105.45099999999999</v>
      </c>
      <c r="F49" s="1" t="s">
        <v>3</v>
      </c>
      <c r="G49" s="1" t="s">
        <v>26</v>
      </c>
      <c r="H49" s="1">
        <v>7.0000000000000007E-2</v>
      </c>
      <c r="I49" s="1">
        <v>0.28999999999999998</v>
      </c>
      <c r="J49" s="1">
        <v>0.88</v>
      </c>
      <c r="K49" s="1">
        <v>1.82</v>
      </c>
      <c r="L49" s="1">
        <v>4.05</v>
      </c>
      <c r="M49" s="1">
        <v>0</v>
      </c>
      <c r="N49" s="1">
        <v>3.04</v>
      </c>
      <c r="O49" s="3">
        <v>70531652</v>
      </c>
    </row>
    <row r="50" spans="1:15">
      <c r="A50" s="1" t="s">
        <v>33</v>
      </c>
      <c r="B50" s="1" t="s">
        <v>34</v>
      </c>
      <c r="C50" s="1" t="s">
        <v>30</v>
      </c>
      <c r="D50" s="2">
        <v>42004</v>
      </c>
      <c r="E50" s="1">
        <v>153.75739999999999</v>
      </c>
      <c r="F50" s="1" t="s">
        <v>3</v>
      </c>
      <c r="G50" s="1" t="s">
        <v>58</v>
      </c>
      <c r="H50" s="1">
        <v>0.05</v>
      </c>
      <c r="I50" s="1">
        <v>0.69</v>
      </c>
      <c r="J50" s="1">
        <v>2.56</v>
      </c>
      <c r="K50" s="1">
        <v>4.37</v>
      </c>
      <c r="L50" s="1">
        <v>8</v>
      </c>
      <c r="M50" s="1">
        <v>17.63</v>
      </c>
      <c r="N50" s="1">
        <v>9.86</v>
      </c>
      <c r="O50" s="1">
        <v>0</v>
      </c>
    </row>
    <row r="51" spans="1:15">
      <c r="A51" s="1" t="s">
        <v>35</v>
      </c>
      <c r="B51" s="1" t="s">
        <v>34</v>
      </c>
      <c r="C51" s="1" t="s">
        <v>32</v>
      </c>
      <c r="D51" s="2">
        <v>42004</v>
      </c>
      <c r="E51" s="1">
        <v>151.11750000000001</v>
      </c>
      <c r="F51" s="1" t="s">
        <v>3</v>
      </c>
      <c r="G51" s="1" t="s">
        <v>59</v>
      </c>
      <c r="H51" s="1">
        <v>0.04</v>
      </c>
      <c r="I51" s="1">
        <v>1.17</v>
      </c>
      <c r="J51" s="1">
        <v>3.12</v>
      </c>
      <c r="K51" s="1">
        <v>4.8600000000000003</v>
      </c>
      <c r="L51" s="1">
        <v>8.5399999999999991</v>
      </c>
      <c r="M51" s="1">
        <v>17.13</v>
      </c>
      <c r="N51" s="1">
        <v>5.31</v>
      </c>
      <c r="O51" s="1">
        <v>0</v>
      </c>
    </row>
    <row r="52" spans="1:15">
      <c r="A52" s="1" t="s">
        <v>17</v>
      </c>
      <c r="B52" s="1" t="s">
        <v>18</v>
      </c>
      <c r="C52" s="1" t="s">
        <v>12</v>
      </c>
      <c r="D52" s="2">
        <v>42004</v>
      </c>
      <c r="E52" s="1">
        <v>113.1174</v>
      </c>
      <c r="F52" s="1" t="s">
        <v>3</v>
      </c>
      <c r="G52" s="1" t="s">
        <v>60</v>
      </c>
      <c r="H52" s="1">
        <v>-0.1</v>
      </c>
      <c r="I52" s="1">
        <v>0.43</v>
      </c>
      <c r="J52" s="1">
        <v>2.98</v>
      </c>
      <c r="K52" s="1">
        <v>2.0499999999999998</v>
      </c>
      <c r="L52" s="1">
        <v>5.27</v>
      </c>
      <c r="M52" s="1">
        <v>10.66</v>
      </c>
      <c r="N52" s="1">
        <v>-50.61</v>
      </c>
      <c r="O52" s="3">
        <v>79022642</v>
      </c>
    </row>
    <row r="53" spans="1:15">
      <c r="A53" s="1" t="s">
        <v>0</v>
      </c>
      <c r="B53" s="1" t="s">
        <v>1</v>
      </c>
      <c r="C53" s="1" t="s">
        <v>2</v>
      </c>
      <c r="D53" s="2">
        <v>41973</v>
      </c>
      <c r="E53" s="1">
        <v>46.334299999999999</v>
      </c>
      <c r="F53" s="1" t="s">
        <v>3</v>
      </c>
      <c r="G53" s="1" t="s">
        <v>61</v>
      </c>
      <c r="H53" s="1">
        <v>0.76</v>
      </c>
      <c r="I53" s="1">
        <v>2.57</v>
      </c>
      <c r="J53" s="1">
        <v>2.56</v>
      </c>
      <c r="K53" s="1">
        <v>-2.37</v>
      </c>
      <c r="L53" s="1">
        <v>-1.66</v>
      </c>
      <c r="M53" s="1">
        <v>-10.5</v>
      </c>
      <c r="N53" s="1">
        <v>-7.77</v>
      </c>
      <c r="O53" s="3">
        <v>36051681</v>
      </c>
    </row>
    <row r="54" spans="1:15">
      <c r="A54" s="1" t="s">
        <v>4</v>
      </c>
      <c r="B54" s="1" t="s">
        <v>1</v>
      </c>
      <c r="C54" s="1" t="s">
        <v>2</v>
      </c>
      <c r="D54" s="2">
        <v>41973</v>
      </c>
      <c r="E54" s="1">
        <v>36.079900000000002</v>
      </c>
      <c r="F54" s="1" t="s">
        <v>3</v>
      </c>
      <c r="G54" s="1" t="s">
        <v>62</v>
      </c>
      <c r="H54" s="1">
        <v>-1.1000000000000001</v>
      </c>
      <c r="I54" s="1">
        <v>-2.84</v>
      </c>
      <c r="J54" s="1">
        <v>0.92</v>
      </c>
      <c r="K54" s="1">
        <v>-10.89</v>
      </c>
      <c r="L54" s="1">
        <v>-17.46</v>
      </c>
      <c r="M54" s="1">
        <v>-21.38</v>
      </c>
      <c r="N54" s="1">
        <v>-12.58</v>
      </c>
      <c r="O54" s="3">
        <v>20291994</v>
      </c>
    </row>
    <row r="55" spans="1:15">
      <c r="A55" s="1" t="s">
        <v>5</v>
      </c>
      <c r="B55" s="1" t="s">
        <v>1</v>
      </c>
      <c r="C55" s="1" t="s">
        <v>6</v>
      </c>
      <c r="D55" s="2">
        <v>41973</v>
      </c>
      <c r="E55" s="1">
        <v>26.628799999999998</v>
      </c>
      <c r="F55" s="1" t="s">
        <v>3</v>
      </c>
      <c r="G55" s="1" t="s">
        <v>63</v>
      </c>
      <c r="H55" s="1">
        <v>0.23</v>
      </c>
      <c r="I55" s="1">
        <v>-0.16</v>
      </c>
      <c r="J55" s="1">
        <v>-1.88</v>
      </c>
      <c r="K55" s="1">
        <v>-1.53</v>
      </c>
      <c r="L55" s="1">
        <v>-1.1299999999999999</v>
      </c>
      <c r="M55" s="1">
        <v>-14.9</v>
      </c>
      <c r="N55" s="1">
        <v>-17.64</v>
      </c>
      <c r="O55" s="3">
        <v>41792734</v>
      </c>
    </row>
    <row r="56" spans="1:15">
      <c r="A56" s="1" t="s">
        <v>7</v>
      </c>
      <c r="B56" s="1" t="s">
        <v>1</v>
      </c>
      <c r="C56" s="1" t="s">
        <v>8</v>
      </c>
      <c r="D56" s="2">
        <v>41973</v>
      </c>
      <c r="E56" s="1">
        <v>137.78290000000001</v>
      </c>
      <c r="F56" s="1" t="s">
        <v>3</v>
      </c>
      <c r="G56" s="1" t="s">
        <v>61</v>
      </c>
      <c r="H56" s="1">
        <v>-0.72</v>
      </c>
      <c r="I56" s="1">
        <v>0.44</v>
      </c>
      <c r="J56" s="1">
        <v>7.49</v>
      </c>
      <c r="K56" s="1">
        <v>0.28000000000000003</v>
      </c>
      <c r="L56" s="1">
        <v>-2.36</v>
      </c>
      <c r="M56" s="1">
        <v>-0.65</v>
      </c>
      <c r="N56" s="1">
        <v>5.04</v>
      </c>
      <c r="O56" s="3">
        <v>43098734</v>
      </c>
    </row>
    <row r="57" spans="1:15">
      <c r="A57" s="1" t="s">
        <v>9</v>
      </c>
      <c r="B57" s="1" t="s">
        <v>1</v>
      </c>
      <c r="C57" s="1" t="s">
        <v>8</v>
      </c>
      <c r="D57" s="2">
        <v>41973</v>
      </c>
      <c r="E57" s="1">
        <v>92.636899999999997</v>
      </c>
      <c r="F57" s="1" t="s">
        <v>3</v>
      </c>
      <c r="G57" s="1" t="s">
        <v>26</v>
      </c>
      <c r="H57" s="1">
        <v>-0.64</v>
      </c>
      <c r="I57" s="1">
        <v>0.61</v>
      </c>
      <c r="J57" s="1">
        <v>1.78</v>
      </c>
      <c r="K57" s="1">
        <v>1.94</v>
      </c>
      <c r="L57" s="1">
        <v>7.27</v>
      </c>
      <c r="M57" s="1">
        <v>0.72</v>
      </c>
      <c r="N57" s="1">
        <v>0.37</v>
      </c>
      <c r="O57" s="3">
        <v>21737176</v>
      </c>
    </row>
    <row r="58" spans="1:15">
      <c r="A58" s="1" t="s">
        <v>28</v>
      </c>
      <c r="B58" s="1" t="s">
        <v>29</v>
      </c>
      <c r="C58" s="1" t="s">
        <v>30</v>
      </c>
      <c r="D58" s="2">
        <v>41973</v>
      </c>
      <c r="E58" s="1">
        <v>127.8566</v>
      </c>
      <c r="F58" s="1" t="s">
        <v>3</v>
      </c>
      <c r="G58" s="1" t="s">
        <v>58</v>
      </c>
      <c r="H58" s="1">
        <v>0.17</v>
      </c>
      <c r="I58" s="1">
        <v>1.01</v>
      </c>
      <c r="J58" s="1">
        <v>3</v>
      </c>
      <c r="K58" s="1">
        <v>2.82</v>
      </c>
      <c r="L58" s="1">
        <v>7.99</v>
      </c>
      <c r="M58" s="1">
        <v>13.76</v>
      </c>
      <c r="N58" s="1">
        <v>5.85</v>
      </c>
      <c r="O58" s="1">
        <v>0</v>
      </c>
    </row>
    <row r="59" spans="1:15">
      <c r="A59" s="1" t="s">
        <v>31</v>
      </c>
      <c r="B59" s="1" t="s">
        <v>29</v>
      </c>
      <c r="C59" s="1" t="s">
        <v>32</v>
      </c>
      <c r="D59" s="2">
        <v>41973</v>
      </c>
      <c r="E59" s="1">
        <v>127.3847</v>
      </c>
      <c r="F59" s="1" t="s">
        <v>3</v>
      </c>
      <c r="G59" s="1" t="s">
        <v>58</v>
      </c>
      <c r="H59" s="1">
        <v>0.19</v>
      </c>
      <c r="I59" s="1">
        <v>1.1000000000000001</v>
      </c>
      <c r="J59" s="1">
        <v>2.82</v>
      </c>
      <c r="K59" s="1">
        <v>2.4</v>
      </c>
      <c r="L59" s="1">
        <v>7.75</v>
      </c>
      <c r="M59" s="1">
        <v>14.84</v>
      </c>
      <c r="N59" s="1">
        <v>6.57</v>
      </c>
      <c r="O59" s="1">
        <v>0</v>
      </c>
    </row>
    <row r="60" spans="1:15">
      <c r="A60" s="1" t="s">
        <v>10</v>
      </c>
      <c r="B60" s="1" t="s">
        <v>11</v>
      </c>
      <c r="C60" s="1" t="s">
        <v>12</v>
      </c>
      <c r="D60" s="2">
        <v>41973</v>
      </c>
      <c r="E60" s="1">
        <v>92.432299999999998</v>
      </c>
      <c r="F60" s="1" t="s">
        <v>3</v>
      </c>
      <c r="G60" s="1" t="s">
        <v>46</v>
      </c>
      <c r="H60" s="1">
        <v>0.18</v>
      </c>
      <c r="I60" s="1">
        <v>0.16</v>
      </c>
      <c r="J60" s="1">
        <v>1.85</v>
      </c>
      <c r="K60" s="1">
        <v>4.07</v>
      </c>
      <c r="L60" s="1">
        <v>9.0399999999999991</v>
      </c>
      <c r="M60" s="1">
        <v>5.61</v>
      </c>
      <c r="N60" s="1">
        <v>0.06</v>
      </c>
      <c r="O60" s="3">
        <v>35276390</v>
      </c>
    </row>
    <row r="61" spans="1:15">
      <c r="A61" s="1" t="s">
        <v>13</v>
      </c>
      <c r="B61" s="1" t="s">
        <v>14</v>
      </c>
      <c r="C61" s="1" t="s">
        <v>2</v>
      </c>
      <c r="D61" s="2">
        <v>41973</v>
      </c>
      <c r="E61" s="4">
        <v>1033.838</v>
      </c>
      <c r="F61" s="1" t="s">
        <v>3</v>
      </c>
      <c r="G61" s="1" t="s">
        <v>26</v>
      </c>
      <c r="H61" s="1">
        <v>0.08</v>
      </c>
      <c r="I61" s="1">
        <v>0.33</v>
      </c>
      <c r="J61" s="1">
        <v>0.97</v>
      </c>
      <c r="K61" s="1">
        <v>2</v>
      </c>
      <c r="L61" s="1">
        <v>0</v>
      </c>
      <c r="M61" s="1">
        <v>0</v>
      </c>
      <c r="N61" s="1">
        <v>4.07</v>
      </c>
      <c r="O61" s="3">
        <v>72005828</v>
      </c>
    </row>
    <row r="62" spans="1:15">
      <c r="A62" s="1" t="s">
        <v>15</v>
      </c>
      <c r="B62" s="1" t="s">
        <v>14</v>
      </c>
      <c r="C62" s="1" t="s">
        <v>12</v>
      </c>
      <c r="D62" s="2">
        <v>41973</v>
      </c>
      <c r="E62" s="1">
        <v>108.6456</v>
      </c>
      <c r="F62" s="1" t="s">
        <v>3</v>
      </c>
      <c r="G62" s="1" t="s">
        <v>26</v>
      </c>
      <c r="H62" s="1">
        <v>7.0000000000000007E-2</v>
      </c>
      <c r="I62" s="1">
        <v>0.3</v>
      </c>
      <c r="J62" s="1">
        <v>0.92</v>
      </c>
      <c r="K62" s="1">
        <v>1.83</v>
      </c>
      <c r="L62" s="1">
        <v>3.58</v>
      </c>
      <c r="M62" s="1">
        <v>6.81</v>
      </c>
      <c r="N62" s="1">
        <v>3.37</v>
      </c>
      <c r="O62" s="3">
        <v>339110995</v>
      </c>
    </row>
    <row r="63" spans="1:15">
      <c r="A63" s="1" t="s">
        <v>16</v>
      </c>
      <c r="B63" s="1" t="s">
        <v>14</v>
      </c>
      <c r="C63" s="1" t="s">
        <v>8</v>
      </c>
      <c r="D63" s="2">
        <v>41973</v>
      </c>
      <c r="E63" s="1">
        <v>105.13290000000001</v>
      </c>
      <c r="F63" s="1" t="s">
        <v>3</v>
      </c>
      <c r="G63" s="1" t="s">
        <v>26</v>
      </c>
      <c r="H63" s="1">
        <v>7.0000000000000007E-2</v>
      </c>
      <c r="I63" s="1">
        <v>0.28999999999999998</v>
      </c>
      <c r="J63" s="1">
        <v>0.89</v>
      </c>
      <c r="K63" s="1">
        <v>1.85</v>
      </c>
      <c r="L63" s="1">
        <v>4.1399999999999997</v>
      </c>
      <c r="M63" s="1">
        <v>0</v>
      </c>
      <c r="N63" s="1">
        <v>3.04</v>
      </c>
      <c r="O63" s="3">
        <v>103229301</v>
      </c>
    </row>
    <row r="64" spans="1:15">
      <c r="A64" s="1" t="s">
        <v>33</v>
      </c>
      <c r="B64" s="1" t="s">
        <v>34</v>
      </c>
      <c r="C64" s="1" t="s">
        <v>30</v>
      </c>
      <c r="D64" s="2">
        <v>41973</v>
      </c>
      <c r="E64" s="1">
        <v>152.69470000000001</v>
      </c>
      <c r="F64" s="1" t="s">
        <v>3</v>
      </c>
      <c r="G64" s="1" t="s">
        <v>63</v>
      </c>
      <c r="H64" s="1">
        <v>0.19</v>
      </c>
      <c r="I64" s="1">
        <v>0.86</v>
      </c>
      <c r="J64" s="1">
        <v>3.05</v>
      </c>
      <c r="K64" s="1">
        <v>3.35</v>
      </c>
      <c r="L64" s="1">
        <v>7.95</v>
      </c>
      <c r="M64" s="1">
        <v>18.5</v>
      </c>
      <c r="N64" s="1">
        <v>9.86</v>
      </c>
      <c r="O64" s="1">
        <v>0</v>
      </c>
    </row>
    <row r="65" spans="1:15">
      <c r="A65" s="1" t="s">
        <v>35</v>
      </c>
      <c r="B65" s="1" t="s">
        <v>34</v>
      </c>
      <c r="C65" s="1" t="s">
        <v>32</v>
      </c>
      <c r="D65" s="2">
        <v>41973</v>
      </c>
      <c r="E65" s="1">
        <v>149.357</v>
      </c>
      <c r="F65" s="1" t="s">
        <v>3</v>
      </c>
      <c r="G65" s="1" t="s">
        <v>58</v>
      </c>
      <c r="H65" s="1">
        <v>0.15</v>
      </c>
      <c r="I65" s="1">
        <v>1.01</v>
      </c>
      <c r="J65" s="1">
        <v>3.11</v>
      </c>
      <c r="K65" s="1">
        <v>3.21</v>
      </c>
      <c r="L65" s="1">
        <v>7.98</v>
      </c>
      <c r="M65" s="1">
        <v>17.52</v>
      </c>
      <c r="N65" s="1">
        <v>5.31</v>
      </c>
      <c r="O65" s="1">
        <v>0</v>
      </c>
    </row>
    <row r="66" spans="1:15">
      <c r="A66" s="1" t="s">
        <v>17</v>
      </c>
      <c r="B66" s="1" t="s">
        <v>18</v>
      </c>
      <c r="C66" s="1" t="s">
        <v>12</v>
      </c>
      <c r="D66" s="2">
        <v>41973</v>
      </c>
      <c r="E66" s="1">
        <v>112.62520000000001</v>
      </c>
      <c r="F66" s="1" t="s">
        <v>3</v>
      </c>
      <c r="G66" s="1" t="s">
        <v>26</v>
      </c>
      <c r="H66" s="1">
        <v>0.09</v>
      </c>
      <c r="I66" s="1">
        <v>1.1200000000000001</v>
      </c>
      <c r="J66" s="1">
        <v>2.9</v>
      </c>
      <c r="K66" s="1">
        <v>1.72</v>
      </c>
      <c r="L66" s="1">
        <v>4.57</v>
      </c>
      <c r="M66" s="1">
        <v>11.04</v>
      </c>
      <c r="N66" s="1">
        <v>-50.61</v>
      </c>
      <c r="O66" s="3">
        <v>78665767</v>
      </c>
    </row>
    <row r="67" spans="1:15">
      <c r="A67" s="1" t="s">
        <v>0</v>
      </c>
      <c r="B67" s="1" t="s">
        <v>1</v>
      </c>
      <c r="C67" s="1" t="s">
        <v>2</v>
      </c>
      <c r="D67" s="2">
        <v>41943</v>
      </c>
      <c r="E67" s="1">
        <v>45.175400000000003</v>
      </c>
      <c r="F67" s="1" t="s">
        <v>3</v>
      </c>
      <c r="G67" s="1" t="s">
        <v>64</v>
      </c>
      <c r="H67" s="1">
        <v>-1.48</v>
      </c>
      <c r="I67" s="1">
        <v>0.03</v>
      </c>
      <c r="J67" s="1">
        <v>-4.84</v>
      </c>
      <c r="K67" s="1">
        <v>-3.69</v>
      </c>
      <c r="L67" s="1">
        <v>-4.62</v>
      </c>
      <c r="M67" s="1">
        <v>-10.32</v>
      </c>
      <c r="N67" s="1">
        <v>-7.77</v>
      </c>
      <c r="O67" s="3">
        <v>35709651</v>
      </c>
    </row>
    <row r="68" spans="1:15">
      <c r="A68" s="1" t="s">
        <v>4</v>
      </c>
      <c r="B68" s="1" t="s">
        <v>1</v>
      </c>
      <c r="C68" s="1" t="s">
        <v>2</v>
      </c>
      <c r="D68" s="2">
        <v>41943</v>
      </c>
      <c r="E68" s="1">
        <v>37.133000000000003</v>
      </c>
      <c r="F68" s="1" t="s">
        <v>3</v>
      </c>
      <c r="G68" s="1" t="s">
        <v>65</v>
      </c>
      <c r="H68" s="1">
        <v>-0.36</v>
      </c>
      <c r="I68" s="1">
        <v>0.82</v>
      </c>
      <c r="J68" s="1">
        <v>-3.84</v>
      </c>
      <c r="K68" s="1">
        <v>-14.41</v>
      </c>
      <c r="L68" s="1">
        <v>-13.17</v>
      </c>
      <c r="M68" s="1">
        <v>-19.18</v>
      </c>
      <c r="N68" s="1">
        <v>-12.58</v>
      </c>
      <c r="O68" s="3">
        <v>20934238</v>
      </c>
    </row>
    <row r="69" spans="1:15">
      <c r="A69" s="1" t="s">
        <v>5</v>
      </c>
      <c r="B69" s="1" t="s">
        <v>1</v>
      </c>
      <c r="C69" s="1" t="s">
        <v>6</v>
      </c>
      <c r="D69" s="2">
        <v>41943</v>
      </c>
      <c r="E69" s="1">
        <v>26.670400000000001</v>
      </c>
      <c r="F69" s="1" t="s">
        <v>3</v>
      </c>
      <c r="G69" s="1" t="s">
        <v>63</v>
      </c>
      <c r="H69" s="1">
        <v>-1.78</v>
      </c>
      <c r="I69" s="1">
        <v>-1.95</v>
      </c>
      <c r="J69" s="1">
        <v>-2.23</v>
      </c>
      <c r="K69" s="1">
        <v>-2.61</v>
      </c>
      <c r="L69" s="1">
        <v>-1.68</v>
      </c>
      <c r="M69" s="1">
        <v>-17.5</v>
      </c>
      <c r="N69" s="1">
        <v>-17.64</v>
      </c>
      <c r="O69" s="3">
        <v>42005793</v>
      </c>
    </row>
    <row r="70" spans="1:15">
      <c r="A70" s="1" t="s">
        <v>7</v>
      </c>
      <c r="B70" s="1" t="s">
        <v>1</v>
      </c>
      <c r="C70" s="1" t="s">
        <v>8</v>
      </c>
      <c r="D70" s="2">
        <v>41943</v>
      </c>
      <c r="E70" s="1">
        <v>137.17609999999999</v>
      </c>
      <c r="F70" s="1" t="s">
        <v>3</v>
      </c>
      <c r="G70" s="1" t="s">
        <v>46</v>
      </c>
      <c r="H70" s="1">
        <v>0.99</v>
      </c>
      <c r="I70" s="1">
        <v>1.38</v>
      </c>
      <c r="J70" s="1">
        <v>4.46</v>
      </c>
      <c r="K70" s="1">
        <v>-3.53</v>
      </c>
      <c r="L70" s="1">
        <v>-3.12</v>
      </c>
      <c r="M70" s="1">
        <v>1.54</v>
      </c>
      <c r="N70" s="1">
        <v>5.04</v>
      </c>
      <c r="O70" s="3">
        <v>42827146</v>
      </c>
    </row>
    <row r="71" spans="1:15">
      <c r="A71" s="1" t="s">
        <v>9</v>
      </c>
      <c r="B71" s="1" t="s">
        <v>1</v>
      </c>
      <c r="C71" s="1" t="s">
        <v>8</v>
      </c>
      <c r="D71" s="2">
        <v>41943</v>
      </c>
      <c r="E71" s="1">
        <v>92.074799999999996</v>
      </c>
      <c r="F71" s="1" t="s">
        <v>3</v>
      </c>
      <c r="G71" s="1" t="s">
        <v>66</v>
      </c>
      <c r="H71" s="1">
        <v>0.92</v>
      </c>
      <c r="I71" s="1">
        <v>1.42</v>
      </c>
      <c r="J71" s="1">
        <v>0.4</v>
      </c>
      <c r="K71" s="1">
        <v>-1.94</v>
      </c>
      <c r="L71" s="1">
        <v>6.93</v>
      </c>
      <c r="M71" s="1">
        <v>-5.52</v>
      </c>
      <c r="N71" s="1">
        <v>0.37</v>
      </c>
      <c r="O71" s="3">
        <v>21573361</v>
      </c>
    </row>
    <row r="72" spans="1:15">
      <c r="A72" s="1" t="s">
        <v>28</v>
      </c>
      <c r="B72" s="1" t="s">
        <v>29</v>
      </c>
      <c r="C72" s="1" t="s">
        <v>30</v>
      </c>
      <c r="D72" s="2">
        <v>41943</v>
      </c>
      <c r="E72" s="1">
        <v>126.5745</v>
      </c>
      <c r="F72" s="1" t="s">
        <v>3</v>
      </c>
      <c r="G72" s="1" t="s">
        <v>26</v>
      </c>
      <c r="H72" s="1">
        <v>0.02</v>
      </c>
      <c r="I72" s="1">
        <v>0.71</v>
      </c>
      <c r="J72" s="1">
        <v>1.39</v>
      </c>
      <c r="K72" s="1">
        <v>2.06</v>
      </c>
      <c r="L72" s="1">
        <v>7.05</v>
      </c>
      <c r="M72" s="1">
        <v>12.65</v>
      </c>
      <c r="N72" s="1">
        <v>5.85</v>
      </c>
      <c r="O72" s="1">
        <v>0</v>
      </c>
    </row>
    <row r="73" spans="1:15">
      <c r="A73" s="1" t="s">
        <v>31</v>
      </c>
      <c r="B73" s="1" t="s">
        <v>29</v>
      </c>
      <c r="C73" s="1" t="s">
        <v>32</v>
      </c>
      <c r="D73" s="2">
        <v>41943</v>
      </c>
      <c r="E73" s="1">
        <v>126.0026</v>
      </c>
      <c r="F73" s="1" t="s">
        <v>3</v>
      </c>
      <c r="G73" s="1" t="s">
        <v>67</v>
      </c>
      <c r="H73" s="1">
        <v>-0.05</v>
      </c>
      <c r="I73" s="1">
        <v>0.46</v>
      </c>
      <c r="J73" s="1">
        <v>1.3</v>
      </c>
      <c r="K73" s="1">
        <v>1.78</v>
      </c>
      <c r="L73" s="1">
        <v>6.88</v>
      </c>
      <c r="M73" s="1">
        <v>13.74</v>
      </c>
      <c r="N73" s="1">
        <v>6.57</v>
      </c>
      <c r="O73" s="1">
        <v>0</v>
      </c>
    </row>
    <row r="74" spans="1:15">
      <c r="A74" s="1" t="s">
        <v>10</v>
      </c>
      <c r="B74" s="1" t="s">
        <v>11</v>
      </c>
      <c r="C74" s="1" t="s">
        <v>12</v>
      </c>
      <c r="D74" s="2">
        <v>41943</v>
      </c>
      <c r="E74" s="1">
        <v>92.284099999999995</v>
      </c>
      <c r="F74" s="1" t="s">
        <v>3</v>
      </c>
      <c r="G74" s="1" t="s">
        <v>68</v>
      </c>
      <c r="H74" s="1">
        <v>-0.23</v>
      </c>
      <c r="I74" s="1">
        <v>1.37</v>
      </c>
      <c r="J74" s="1">
        <v>2.74</v>
      </c>
      <c r="K74" s="1">
        <v>2.84</v>
      </c>
      <c r="L74" s="1">
        <v>8.93</v>
      </c>
      <c r="M74" s="1">
        <v>3.11</v>
      </c>
      <c r="N74" s="1">
        <v>0.06</v>
      </c>
      <c r="O74" s="3">
        <v>34572410</v>
      </c>
    </row>
    <row r="75" spans="1:15">
      <c r="A75" s="1" t="s">
        <v>13</v>
      </c>
      <c r="B75" s="1" t="s">
        <v>14</v>
      </c>
      <c r="C75" s="1" t="s">
        <v>2</v>
      </c>
      <c r="D75" s="2">
        <v>41943</v>
      </c>
      <c r="E75" s="4">
        <v>1030.4860000000001</v>
      </c>
      <c r="F75" s="1" t="s">
        <v>3</v>
      </c>
      <c r="G75" s="1" t="s">
        <v>26</v>
      </c>
      <c r="H75" s="1">
        <v>0.08</v>
      </c>
      <c r="I75" s="1">
        <v>0.32</v>
      </c>
      <c r="J75" s="1">
        <v>0.98</v>
      </c>
      <c r="K75" s="1">
        <v>2.02</v>
      </c>
      <c r="L75" s="1">
        <v>0</v>
      </c>
      <c r="M75" s="1">
        <v>0</v>
      </c>
      <c r="N75" s="1">
        <v>4.07</v>
      </c>
      <c r="O75" s="3">
        <v>75078019</v>
      </c>
    </row>
    <row r="76" spans="1:15">
      <c r="A76" s="1" t="s">
        <v>15</v>
      </c>
      <c r="B76" s="1" t="s">
        <v>14</v>
      </c>
      <c r="C76" s="1" t="s">
        <v>12</v>
      </c>
      <c r="D76" s="2">
        <v>41943</v>
      </c>
      <c r="E76" s="1">
        <v>108.32340000000001</v>
      </c>
      <c r="F76" s="1" t="s">
        <v>3</v>
      </c>
      <c r="G76" s="1" t="s">
        <v>26</v>
      </c>
      <c r="H76" s="1">
        <v>7.0000000000000007E-2</v>
      </c>
      <c r="I76" s="1">
        <v>0.31</v>
      </c>
      <c r="J76" s="1">
        <v>0.92</v>
      </c>
      <c r="K76" s="1">
        <v>1.82</v>
      </c>
      <c r="L76" s="1">
        <v>3.54</v>
      </c>
      <c r="M76" s="1">
        <v>6.78</v>
      </c>
      <c r="N76" s="1">
        <v>3.37</v>
      </c>
      <c r="O76" s="3">
        <v>307137007</v>
      </c>
    </row>
    <row r="77" spans="1:15">
      <c r="A77" s="1" t="s">
        <v>16</v>
      </c>
      <c r="B77" s="1" t="s">
        <v>14</v>
      </c>
      <c r="C77" s="1" t="s">
        <v>8</v>
      </c>
      <c r="D77" s="2">
        <v>41943</v>
      </c>
      <c r="E77" s="1">
        <v>104.82640000000001</v>
      </c>
      <c r="F77" s="1" t="s">
        <v>3</v>
      </c>
      <c r="G77" s="1" t="s">
        <v>26</v>
      </c>
      <c r="H77" s="1">
        <v>7.0000000000000007E-2</v>
      </c>
      <c r="I77" s="1">
        <v>0.28999999999999998</v>
      </c>
      <c r="J77" s="1">
        <v>0.9</v>
      </c>
      <c r="K77" s="1">
        <v>1.88</v>
      </c>
      <c r="L77" s="1">
        <v>4.24</v>
      </c>
      <c r="M77" s="1">
        <v>0</v>
      </c>
      <c r="N77" s="1">
        <v>3.04</v>
      </c>
      <c r="O77" s="3">
        <v>97012063</v>
      </c>
    </row>
    <row r="78" spans="1:15">
      <c r="A78" s="1" t="s">
        <v>33</v>
      </c>
      <c r="B78" s="1" t="s">
        <v>34</v>
      </c>
      <c r="C78" s="1" t="s">
        <v>30</v>
      </c>
      <c r="D78" s="2">
        <v>41943</v>
      </c>
      <c r="E78" s="1">
        <v>151.38659999999999</v>
      </c>
      <c r="F78" s="1" t="s">
        <v>3</v>
      </c>
      <c r="G78" s="1" t="s">
        <v>27</v>
      </c>
      <c r="H78" s="1">
        <v>0.09</v>
      </c>
      <c r="I78" s="1">
        <v>0.85</v>
      </c>
      <c r="J78" s="1">
        <v>1.76</v>
      </c>
      <c r="K78" s="1">
        <v>3.02</v>
      </c>
      <c r="L78" s="1">
        <v>7.63</v>
      </c>
      <c r="M78" s="1">
        <v>17.399999999999999</v>
      </c>
      <c r="N78" s="1">
        <v>9.86</v>
      </c>
      <c r="O78" s="1">
        <v>0</v>
      </c>
    </row>
    <row r="79" spans="1:15">
      <c r="A79" s="1" t="s">
        <v>35</v>
      </c>
      <c r="B79" s="1" t="s">
        <v>34</v>
      </c>
      <c r="C79" s="1" t="s">
        <v>32</v>
      </c>
      <c r="D79" s="2">
        <v>41943</v>
      </c>
      <c r="E79" s="1">
        <v>147.86009999999999</v>
      </c>
      <c r="F79" s="1" t="s">
        <v>3</v>
      </c>
      <c r="G79" s="1" t="s">
        <v>58</v>
      </c>
      <c r="H79" s="1">
        <v>0.01</v>
      </c>
      <c r="I79" s="1">
        <v>0.77</v>
      </c>
      <c r="J79" s="1">
        <v>1.58</v>
      </c>
      <c r="K79" s="1">
        <v>2.87</v>
      </c>
      <c r="L79" s="1">
        <v>7.44</v>
      </c>
      <c r="M79" s="1">
        <v>16.600000000000001</v>
      </c>
      <c r="N79" s="1">
        <v>5.31</v>
      </c>
      <c r="O79" s="1">
        <v>0</v>
      </c>
    </row>
    <row r="80" spans="1:15">
      <c r="A80" s="1" t="s">
        <v>17</v>
      </c>
      <c r="B80" s="1" t="s">
        <v>18</v>
      </c>
      <c r="C80" s="1" t="s">
        <v>12</v>
      </c>
      <c r="D80" s="2">
        <v>41943</v>
      </c>
      <c r="E80" s="1">
        <v>111.37439999999999</v>
      </c>
      <c r="F80" s="1" t="s">
        <v>3</v>
      </c>
      <c r="G80" s="1" t="s">
        <v>59</v>
      </c>
      <c r="H80" s="1">
        <v>0.03</v>
      </c>
      <c r="I80" s="1">
        <v>1.56</v>
      </c>
      <c r="J80" s="1">
        <v>1.92</v>
      </c>
      <c r="K80" s="1">
        <v>1.01</v>
      </c>
      <c r="L80" s="1">
        <v>4.34</v>
      </c>
      <c r="M80" s="1">
        <v>9.7799999999999994</v>
      </c>
      <c r="N80" s="1">
        <v>-50.61</v>
      </c>
      <c r="O80" s="3">
        <v>77776203</v>
      </c>
    </row>
    <row r="81" spans="1:15">
      <c r="A81" s="1" t="s">
        <v>0</v>
      </c>
      <c r="B81" s="1" t="s">
        <v>1</v>
      </c>
      <c r="C81" s="1" t="s">
        <v>2</v>
      </c>
      <c r="D81" s="2">
        <v>41912</v>
      </c>
      <c r="E81" s="1">
        <v>44.917299999999997</v>
      </c>
      <c r="F81" s="1" t="s">
        <v>3</v>
      </c>
      <c r="G81" s="1" t="s">
        <v>65</v>
      </c>
      <c r="H81" s="1">
        <v>-0.99</v>
      </c>
      <c r="I81" s="1">
        <v>-0.57999999999999996</v>
      </c>
      <c r="J81" s="1">
        <v>-1.87</v>
      </c>
      <c r="K81" s="1">
        <v>-4.79</v>
      </c>
      <c r="L81" s="1">
        <v>-5.71</v>
      </c>
      <c r="M81" s="1">
        <v>-6.91</v>
      </c>
      <c r="N81" s="1">
        <v>-7.77</v>
      </c>
      <c r="O81" s="3">
        <v>35390198</v>
      </c>
    </row>
    <row r="82" spans="1:15">
      <c r="A82" s="1" t="s">
        <v>4</v>
      </c>
      <c r="B82" s="1" t="s">
        <v>1</v>
      </c>
      <c r="C82" s="1" t="s">
        <v>2</v>
      </c>
      <c r="D82" s="2">
        <v>41912</v>
      </c>
      <c r="E82" s="1">
        <v>36.299700000000001</v>
      </c>
      <c r="F82" s="1" t="s">
        <v>3</v>
      </c>
      <c r="G82" s="1" t="s">
        <v>26</v>
      </c>
      <c r="H82" s="1">
        <v>-2.2400000000000002</v>
      </c>
      <c r="I82" s="1">
        <v>1.52</v>
      </c>
      <c r="J82" s="1">
        <v>-7.82</v>
      </c>
      <c r="K82" s="1">
        <v>-16.37</v>
      </c>
      <c r="L82" s="1">
        <v>-16.7</v>
      </c>
      <c r="M82" s="1">
        <v>-21.21</v>
      </c>
      <c r="N82" s="1">
        <v>-12.58</v>
      </c>
      <c r="O82" s="3">
        <v>20481348</v>
      </c>
    </row>
    <row r="83" spans="1:15">
      <c r="A83" s="1" t="s">
        <v>5</v>
      </c>
      <c r="B83" s="1" t="s">
        <v>1</v>
      </c>
      <c r="C83" s="1" t="s">
        <v>6</v>
      </c>
      <c r="D83" s="2">
        <v>41912</v>
      </c>
      <c r="E83" s="1">
        <v>27.192399999999999</v>
      </c>
      <c r="F83" s="1" t="s">
        <v>3</v>
      </c>
      <c r="G83" s="1" t="s">
        <v>69</v>
      </c>
      <c r="H83" s="1">
        <v>0.41</v>
      </c>
      <c r="I83" s="1">
        <v>0.19</v>
      </c>
      <c r="J83" s="1">
        <v>-2.31</v>
      </c>
      <c r="K83" s="1">
        <v>-1.78</v>
      </c>
      <c r="L83" s="1">
        <v>-0.89</v>
      </c>
      <c r="M83" s="1">
        <v>-15.55</v>
      </c>
      <c r="N83" s="1">
        <v>-17.64</v>
      </c>
      <c r="O83" s="3">
        <v>42935921</v>
      </c>
    </row>
    <row r="84" spans="1:15">
      <c r="A84" s="1" t="s">
        <v>7</v>
      </c>
      <c r="B84" s="1" t="s">
        <v>1</v>
      </c>
      <c r="C84" s="1" t="s">
        <v>8</v>
      </c>
      <c r="D84" s="2">
        <v>41912</v>
      </c>
      <c r="E84" s="1">
        <v>134.1677</v>
      </c>
      <c r="F84" s="1" t="s">
        <v>3</v>
      </c>
      <c r="G84" s="1" t="s">
        <v>70</v>
      </c>
      <c r="H84" s="1">
        <v>-2.04</v>
      </c>
      <c r="I84" s="1">
        <v>4.66</v>
      </c>
      <c r="J84" s="1">
        <v>3.95</v>
      </c>
      <c r="K84" s="1">
        <v>-4.97</v>
      </c>
      <c r="L84" s="1">
        <v>-5.33</v>
      </c>
      <c r="M84" s="1">
        <v>2.95</v>
      </c>
      <c r="N84" s="1">
        <v>5.04</v>
      </c>
      <c r="O84" s="3">
        <v>41775995</v>
      </c>
    </row>
    <row r="85" spans="1:15">
      <c r="A85" s="1" t="s">
        <v>9</v>
      </c>
      <c r="B85" s="1" t="s">
        <v>1</v>
      </c>
      <c r="C85" s="1" t="s">
        <v>8</v>
      </c>
      <c r="D85" s="2">
        <v>41912</v>
      </c>
      <c r="E85" s="1">
        <v>90.559299999999993</v>
      </c>
      <c r="F85" s="1" t="s">
        <v>3</v>
      </c>
      <c r="G85" s="1" t="s">
        <v>71</v>
      </c>
      <c r="H85" s="1">
        <v>-1.19</v>
      </c>
      <c r="I85" s="1">
        <v>-0.51</v>
      </c>
      <c r="J85" s="1">
        <v>1.03</v>
      </c>
      <c r="K85" s="1">
        <v>-2.0099999999999998</v>
      </c>
      <c r="L85" s="1">
        <v>4.18</v>
      </c>
      <c r="M85" s="1">
        <v>-7.59</v>
      </c>
      <c r="N85" s="1">
        <v>0.37</v>
      </c>
      <c r="O85" s="3">
        <v>21203972</v>
      </c>
    </row>
    <row r="86" spans="1:15">
      <c r="A86" s="1" t="s">
        <v>28</v>
      </c>
      <c r="B86" s="1" t="s">
        <v>29</v>
      </c>
      <c r="C86" s="1" t="s">
        <v>30</v>
      </c>
      <c r="D86" s="2">
        <v>41912</v>
      </c>
      <c r="E86" s="1">
        <v>125.3588</v>
      </c>
      <c r="F86" s="1" t="s">
        <v>3</v>
      </c>
      <c r="G86" s="1" t="s">
        <v>72</v>
      </c>
      <c r="H86" s="1">
        <v>-0.2</v>
      </c>
      <c r="I86" s="1">
        <v>0.99</v>
      </c>
      <c r="J86" s="1">
        <v>1.52</v>
      </c>
      <c r="K86" s="1">
        <v>1.99</v>
      </c>
      <c r="L86" s="1">
        <v>6.05</v>
      </c>
      <c r="M86" s="1">
        <v>11.94</v>
      </c>
      <c r="N86" s="1">
        <v>5.85</v>
      </c>
      <c r="O86" s="1">
        <v>0</v>
      </c>
    </row>
    <row r="87" spans="1:15">
      <c r="A87" s="1" t="s">
        <v>31</v>
      </c>
      <c r="B87" s="1" t="s">
        <v>29</v>
      </c>
      <c r="C87" s="1" t="s">
        <v>32</v>
      </c>
      <c r="D87" s="2">
        <v>41912</v>
      </c>
      <c r="E87" s="1">
        <v>125.0968</v>
      </c>
      <c r="F87" s="1" t="s">
        <v>3</v>
      </c>
      <c r="G87" s="1" t="s">
        <v>72</v>
      </c>
      <c r="H87" s="1">
        <v>-0.1</v>
      </c>
      <c r="I87" s="1">
        <v>0.98</v>
      </c>
      <c r="J87" s="1">
        <v>1.49</v>
      </c>
      <c r="K87" s="1">
        <v>1.89</v>
      </c>
      <c r="L87" s="1">
        <v>6.07</v>
      </c>
      <c r="M87" s="1">
        <v>13.47</v>
      </c>
      <c r="N87" s="1">
        <v>6.57</v>
      </c>
      <c r="O87" s="1">
        <v>0</v>
      </c>
    </row>
    <row r="88" spans="1:15">
      <c r="A88" s="1" t="s">
        <v>10</v>
      </c>
      <c r="B88" s="1" t="s">
        <v>11</v>
      </c>
      <c r="C88" s="1" t="s">
        <v>12</v>
      </c>
      <c r="D88" s="2">
        <v>41912</v>
      </c>
      <c r="E88" s="1">
        <v>90.720799999999997</v>
      </c>
      <c r="F88" s="1" t="s">
        <v>3</v>
      </c>
      <c r="G88" s="1" t="s">
        <v>71</v>
      </c>
      <c r="H88" s="1">
        <v>-0.51</v>
      </c>
      <c r="I88" s="1">
        <v>-0.03</v>
      </c>
      <c r="J88" s="1">
        <v>2.2799999999999998</v>
      </c>
      <c r="K88" s="1">
        <v>3.31</v>
      </c>
      <c r="L88" s="1">
        <v>4.38</v>
      </c>
      <c r="M88" s="1">
        <v>1.83</v>
      </c>
      <c r="N88" s="1">
        <v>0.06</v>
      </c>
      <c r="O88" s="3">
        <v>33846446</v>
      </c>
    </row>
    <row r="89" spans="1:15">
      <c r="A89" s="1" t="s">
        <v>13</v>
      </c>
      <c r="B89" s="1" t="s">
        <v>14</v>
      </c>
      <c r="C89" s="1" t="s">
        <v>2</v>
      </c>
      <c r="D89" s="2">
        <v>41912</v>
      </c>
      <c r="E89" s="4">
        <v>1027.0512000000001</v>
      </c>
      <c r="F89" s="1" t="s">
        <v>3</v>
      </c>
      <c r="G89" s="1" t="s">
        <v>26</v>
      </c>
      <c r="H89" s="1">
        <v>0.08</v>
      </c>
      <c r="I89" s="1">
        <v>0.32</v>
      </c>
      <c r="J89" s="1">
        <v>0.98</v>
      </c>
      <c r="K89" s="1">
        <v>2.0299999999999998</v>
      </c>
      <c r="L89" s="1">
        <v>0</v>
      </c>
      <c r="M89" s="1">
        <v>0</v>
      </c>
      <c r="N89" s="1">
        <v>4.07</v>
      </c>
      <c r="O89" s="3">
        <v>78508370</v>
      </c>
    </row>
    <row r="90" spans="1:15">
      <c r="A90" s="1" t="s">
        <v>15</v>
      </c>
      <c r="B90" s="1" t="s">
        <v>14</v>
      </c>
      <c r="C90" s="1" t="s">
        <v>12</v>
      </c>
      <c r="D90" s="2">
        <v>41912</v>
      </c>
      <c r="E90" s="1">
        <v>107.98</v>
      </c>
      <c r="F90" s="1" t="s">
        <v>3</v>
      </c>
      <c r="G90" s="1" t="s">
        <v>26</v>
      </c>
      <c r="H90" s="1">
        <v>0.08</v>
      </c>
      <c r="I90" s="1">
        <v>0.31</v>
      </c>
      <c r="J90" s="1">
        <v>0.92</v>
      </c>
      <c r="K90" s="1">
        <v>1.79</v>
      </c>
      <c r="L90" s="1">
        <v>3.49</v>
      </c>
      <c r="M90" s="1">
        <v>6.73</v>
      </c>
      <c r="N90" s="1">
        <v>3.37</v>
      </c>
      <c r="O90" s="3">
        <v>230834611</v>
      </c>
    </row>
    <row r="91" spans="1:15">
      <c r="A91" s="1" t="s">
        <v>16</v>
      </c>
      <c r="B91" s="1" t="s">
        <v>14</v>
      </c>
      <c r="C91" s="1" t="s">
        <v>8</v>
      </c>
      <c r="D91" s="2">
        <v>41912</v>
      </c>
      <c r="E91" s="1">
        <v>104.5134</v>
      </c>
      <c r="F91" s="1" t="s">
        <v>3</v>
      </c>
      <c r="G91" s="1" t="s">
        <v>73</v>
      </c>
      <c r="H91" s="1">
        <v>0.08</v>
      </c>
      <c r="I91" s="1">
        <v>0.3</v>
      </c>
      <c r="J91" s="1">
        <v>0.93</v>
      </c>
      <c r="K91" s="1">
        <v>1.94</v>
      </c>
      <c r="L91" s="1">
        <v>4.33</v>
      </c>
      <c r="M91" s="1">
        <v>0</v>
      </c>
      <c r="N91" s="1">
        <v>3.04</v>
      </c>
      <c r="O91" s="3">
        <v>136982783</v>
      </c>
    </row>
    <row r="92" spans="1:15">
      <c r="A92" s="1" t="s">
        <v>33</v>
      </c>
      <c r="B92" s="1" t="s">
        <v>34</v>
      </c>
      <c r="C92" s="1" t="s">
        <v>30</v>
      </c>
      <c r="D92" s="2">
        <v>41912</v>
      </c>
      <c r="E92" s="1">
        <v>149.76079999999999</v>
      </c>
      <c r="F92" s="1" t="s">
        <v>3</v>
      </c>
      <c r="G92" s="1" t="s">
        <v>74</v>
      </c>
      <c r="H92" s="1">
        <v>-0.11</v>
      </c>
      <c r="I92" s="1">
        <v>1.08</v>
      </c>
      <c r="J92" s="1">
        <v>1.87</v>
      </c>
      <c r="K92" s="1">
        <v>2.78</v>
      </c>
      <c r="L92" s="1">
        <v>6.91</v>
      </c>
      <c r="M92" s="1">
        <v>16.55</v>
      </c>
      <c r="N92" s="1">
        <v>9.86</v>
      </c>
      <c r="O92" s="1">
        <v>0</v>
      </c>
    </row>
    <row r="93" spans="1:15">
      <c r="A93" s="1" t="s">
        <v>35</v>
      </c>
      <c r="B93" s="1" t="s">
        <v>34</v>
      </c>
      <c r="C93" s="1" t="s">
        <v>32</v>
      </c>
      <c r="D93" s="2">
        <v>41912</v>
      </c>
      <c r="E93" s="1">
        <v>146.34010000000001</v>
      </c>
      <c r="F93" s="1" t="s">
        <v>3</v>
      </c>
      <c r="G93" s="1" t="s">
        <v>74</v>
      </c>
      <c r="H93" s="1">
        <v>-0.14000000000000001</v>
      </c>
      <c r="I93" s="1">
        <v>1.04</v>
      </c>
      <c r="J93" s="1">
        <v>1.69</v>
      </c>
      <c r="K93" s="1">
        <v>2.62</v>
      </c>
      <c r="L93" s="1">
        <v>6.65</v>
      </c>
      <c r="M93" s="1">
        <v>15.93</v>
      </c>
      <c r="N93" s="1">
        <v>5.31</v>
      </c>
      <c r="O93" s="1">
        <v>0</v>
      </c>
    </row>
    <row r="94" spans="1:15">
      <c r="A94" s="1" t="s">
        <v>17</v>
      </c>
      <c r="B94" s="1" t="s">
        <v>18</v>
      </c>
      <c r="C94" s="1" t="s">
        <v>12</v>
      </c>
      <c r="D94" s="2">
        <v>41912</v>
      </c>
      <c r="E94" s="1">
        <v>109.5369</v>
      </c>
      <c r="F94" s="1" t="s">
        <v>3</v>
      </c>
      <c r="G94" s="1" t="s">
        <v>54</v>
      </c>
      <c r="H94" s="1">
        <v>-0.31</v>
      </c>
      <c r="I94" s="1">
        <v>0.09</v>
      </c>
      <c r="J94" s="1">
        <v>-1.17</v>
      </c>
      <c r="K94" s="1">
        <v>-0.39</v>
      </c>
      <c r="L94" s="1">
        <v>2.89</v>
      </c>
      <c r="M94" s="1">
        <v>8.07</v>
      </c>
      <c r="N94" s="1">
        <v>-50.61</v>
      </c>
      <c r="O94" s="3">
        <v>77251141</v>
      </c>
    </row>
    <row r="95" spans="1:15">
      <c r="A95" s="1" t="s">
        <v>0</v>
      </c>
      <c r="B95" s="1" t="s">
        <v>1</v>
      </c>
      <c r="C95" s="1" t="s">
        <v>2</v>
      </c>
      <c r="D95" s="2">
        <v>41882</v>
      </c>
      <c r="E95" s="1">
        <v>45.181600000000003</v>
      </c>
      <c r="F95" s="1" t="s">
        <v>3</v>
      </c>
      <c r="G95" s="1" t="s">
        <v>75</v>
      </c>
      <c r="H95" s="1">
        <v>-1.23</v>
      </c>
      <c r="I95" s="1">
        <v>-4.41</v>
      </c>
      <c r="J95" s="1">
        <v>-5.08</v>
      </c>
      <c r="K95" s="1">
        <v>-4.41</v>
      </c>
      <c r="L95" s="1">
        <v>-5.68</v>
      </c>
      <c r="M95" s="1">
        <v>-13.32</v>
      </c>
      <c r="N95" s="1">
        <v>-7.77</v>
      </c>
      <c r="O95" s="3">
        <v>34834708</v>
      </c>
    </row>
    <row r="96" spans="1:15">
      <c r="A96" s="1" t="s">
        <v>4</v>
      </c>
      <c r="B96" s="1" t="s">
        <v>1</v>
      </c>
      <c r="C96" s="1" t="s">
        <v>2</v>
      </c>
      <c r="D96" s="2">
        <v>41882</v>
      </c>
      <c r="E96" s="1">
        <v>35.755000000000003</v>
      </c>
      <c r="F96" s="1" t="s">
        <v>3</v>
      </c>
      <c r="G96" s="1" t="s">
        <v>76</v>
      </c>
      <c r="H96" s="1">
        <v>-2.08</v>
      </c>
      <c r="I96" s="1">
        <v>-6.78</v>
      </c>
      <c r="J96" s="1">
        <v>-16.27</v>
      </c>
      <c r="K96" s="1">
        <v>-18.2</v>
      </c>
      <c r="L96" s="1">
        <v>-18.68</v>
      </c>
      <c r="M96" s="1">
        <v>-28.72</v>
      </c>
      <c r="N96" s="1">
        <v>-12.58</v>
      </c>
      <c r="O96" s="3">
        <v>19915277</v>
      </c>
    </row>
    <row r="97" spans="1:15">
      <c r="A97" s="1" t="s">
        <v>5</v>
      </c>
      <c r="B97" s="1" t="s">
        <v>1</v>
      </c>
      <c r="C97" s="1" t="s">
        <v>6</v>
      </c>
      <c r="D97" s="2">
        <v>41882</v>
      </c>
      <c r="E97" s="1">
        <v>27.1402</v>
      </c>
      <c r="F97" s="1" t="s">
        <v>3</v>
      </c>
      <c r="G97" s="1" t="s">
        <v>63</v>
      </c>
      <c r="H97" s="1">
        <v>-0.37</v>
      </c>
      <c r="I97" s="1">
        <v>-0.47</v>
      </c>
      <c r="J97" s="1">
        <v>0.24</v>
      </c>
      <c r="K97" s="1">
        <v>-0.14000000000000001</v>
      </c>
      <c r="L97" s="1">
        <v>-2.56</v>
      </c>
      <c r="M97" s="1">
        <v>-18.68</v>
      </c>
      <c r="N97" s="1">
        <v>-17.64</v>
      </c>
      <c r="O97" s="3">
        <v>42851531</v>
      </c>
    </row>
    <row r="98" spans="1:15">
      <c r="A98" s="1" t="s">
        <v>7</v>
      </c>
      <c r="B98" s="1" t="s">
        <v>1</v>
      </c>
      <c r="C98" s="1" t="s">
        <v>8</v>
      </c>
      <c r="D98" s="2">
        <v>41882</v>
      </c>
      <c r="E98" s="1">
        <v>128.1908</v>
      </c>
      <c r="F98" s="1" t="s">
        <v>3</v>
      </c>
      <c r="G98" s="1" t="s">
        <v>77</v>
      </c>
      <c r="H98" s="1">
        <v>-1.43</v>
      </c>
      <c r="I98" s="1">
        <v>-2.3199999999999998</v>
      </c>
      <c r="J98" s="1">
        <v>-7.24</v>
      </c>
      <c r="K98" s="1">
        <v>-10.24</v>
      </c>
      <c r="L98" s="1">
        <v>-7.12</v>
      </c>
      <c r="M98" s="1">
        <v>-7.92</v>
      </c>
      <c r="N98" s="1">
        <v>5.04</v>
      </c>
      <c r="O98" s="3">
        <v>39698317</v>
      </c>
    </row>
    <row r="99" spans="1:15">
      <c r="A99" s="1" t="s">
        <v>9</v>
      </c>
      <c r="B99" s="1" t="s">
        <v>1</v>
      </c>
      <c r="C99" s="1" t="s">
        <v>8</v>
      </c>
      <c r="D99" s="2">
        <v>41882</v>
      </c>
      <c r="E99" s="1">
        <v>91.024500000000003</v>
      </c>
      <c r="F99" s="1" t="s">
        <v>3</v>
      </c>
      <c r="G99" s="1" t="s">
        <v>63</v>
      </c>
      <c r="H99" s="1">
        <v>-0.43</v>
      </c>
      <c r="I99" s="1">
        <v>-0.56999999999999995</v>
      </c>
      <c r="J99" s="1">
        <v>-0.26</v>
      </c>
      <c r="K99" s="1">
        <v>-2.72</v>
      </c>
      <c r="L99" s="1">
        <v>8.34</v>
      </c>
      <c r="M99" s="1">
        <v>-16.63</v>
      </c>
      <c r="N99" s="1">
        <v>0.37</v>
      </c>
      <c r="O99" s="3">
        <v>21402139</v>
      </c>
    </row>
    <row r="100" spans="1:15">
      <c r="A100" s="1" t="s">
        <v>28</v>
      </c>
      <c r="B100" s="1" t="s">
        <v>29</v>
      </c>
      <c r="C100" s="1" t="s">
        <v>30</v>
      </c>
      <c r="D100" s="2">
        <v>41882</v>
      </c>
      <c r="E100" s="1">
        <v>124.127</v>
      </c>
      <c r="F100" s="1" t="s">
        <v>3</v>
      </c>
      <c r="G100" s="1" t="s">
        <v>27</v>
      </c>
      <c r="H100" s="1">
        <v>-0.43</v>
      </c>
      <c r="I100" s="1">
        <v>-0.49</v>
      </c>
      <c r="J100" s="1">
        <v>-0.19</v>
      </c>
      <c r="K100" s="1">
        <v>1.73</v>
      </c>
      <c r="L100" s="1">
        <v>5.67</v>
      </c>
      <c r="M100" s="1">
        <v>10.46</v>
      </c>
      <c r="N100" s="1">
        <v>5.85</v>
      </c>
      <c r="O100" s="1">
        <v>0</v>
      </c>
    </row>
    <row r="101" spans="1:15">
      <c r="A101" s="1" t="s">
        <v>31</v>
      </c>
      <c r="B101" s="1" t="s">
        <v>29</v>
      </c>
      <c r="C101" s="1" t="s">
        <v>32</v>
      </c>
      <c r="D101" s="2">
        <v>41882</v>
      </c>
      <c r="E101" s="1">
        <v>123.8806</v>
      </c>
      <c r="F101" s="1" t="s">
        <v>3</v>
      </c>
      <c r="G101" s="1" t="s">
        <v>78</v>
      </c>
      <c r="H101" s="1">
        <v>-0.39</v>
      </c>
      <c r="I101" s="1">
        <v>-0.3</v>
      </c>
      <c r="J101" s="1">
        <v>-0.35</v>
      </c>
      <c r="K101" s="1">
        <v>1.97</v>
      </c>
      <c r="L101" s="1">
        <v>5.08</v>
      </c>
      <c r="M101" s="1">
        <v>12.16</v>
      </c>
      <c r="N101" s="1">
        <v>6.57</v>
      </c>
      <c r="O101" s="1">
        <v>0</v>
      </c>
    </row>
    <row r="102" spans="1:15">
      <c r="A102" s="1" t="s">
        <v>10</v>
      </c>
      <c r="B102" s="1" t="s">
        <v>11</v>
      </c>
      <c r="C102" s="1" t="s">
        <v>12</v>
      </c>
      <c r="D102" s="2">
        <v>41882</v>
      </c>
      <c r="E102" s="1">
        <v>90.751900000000006</v>
      </c>
      <c r="F102" s="1" t="s">
        <v>3</v>
      </c>
      <c r="G102" s="1" t="s">
        <v>27</v>
      </c>
      <c r="H102" s="1">
        <v>-0.33</v>
      </c>
      <c r="I102" s="1">
        <v>1.18</v>
      </c>
      <c r="J102" s="1">
        <v>2.27</v>
      </c>
      <c r="K102" s="1">
        <v>3.95</v>
      </c>
      <c r="L102" s="1">
        <v>4.3600000000000003</v>
      </c>
      <c r="M102" s="1">
        <v>-3.54</v>
      </c>
      <c r="N102" s="1">
        <v>0.06</v>
      </c>
      <c r="O102" s="3">
        <v>33956059</v>
      </c>
    </row>
    <row r="103" spans="1:15">
      <c r="A103" s="1" t="s">
        <v>13</v>
      </c>
      <c r="B103" s="1" t="s">
        <v>14</v>
      </c>
      <c r="C103" s="1" t="s">
        <v>2</v>
      </c>
      <c r="D103" s="2">
        <v>41882</v>
      </c>
      <c r="E103" s="4">
        <v>1023.7794</v>
      </c>
      <c r="F103" s="1" t="s">
        <v>3</v>
      </c>
      <c r="G103" s="1" t="s">
        <v>26</v>
      </c>
      <c r="H103" s="1">
        <v>0.08</v>
      </c>
      <c r="I103" s="1">
        <v>0.33</v>
      </c>
      <c r="J103" s="1">
        <v>1.02</v>
      </c>
      <c r="K103" s="1">
        <v>2.0699999999999998</v>
      </c>
      <c r="L103" s="1">
        <v>0</v>
      </c>
      <c r="M103" s="1">
        <v>0</v>
      </c>
      <c r="N103" s="1">
        <v>4.07</v>
      </c>
      <c r="O103" s="3">
        <v>138704494</v>
      </c>
    </row>
    <row r="104" spans="1:15">
      <c r="A104" s="1" t="s">
        <v>15</v>
      </c>
      <c r="B104" s="1" t="s">
        <v>14</v>
      </c>
      <c r="C104" s="1" t="s">
        <v>12</v>
      </c>
      <c r="D104" s="2">
        <v>41882</v>
      </c>
      <c r="E104" s="1">
        <v>107.6456</v>
      </c>
      <c r="F104" s="1" t="s">
        <v>3</v>
      </c>
      <c r="G104" s="1" t="s">
        <v>26</v>
      </c>
      <c r="H104" s="1">
        <v>7.0000000000000007E-2</v>
      </c>
      <c r="I104" s="1">
        <v>0.3</v>
      </c>
      <c r="J104" s="1">
        <v>0.91</v>
      </c>
      <c r="K104" s="1">
        <v>1.76</v>
      </c>
      <c r="L104" s="1">
        <v>3.41</v>
      </c>
      <c r="M104" s="1">
        <v>6.67</v>
      </c>
      <c r="N104" s="1">
        <v>3.37</v>
      </c>
      <c r="O104" s="3">
        <v>194687147</v>
      </c>
    </row>
    <row r="105" spans="1:15">
      <c r="A105" s="1" t="s">
        <v>16</v>
      </c>
      <c r="B105" s="1" t="s">
        <v>14</v>
      </c>
      <c r="C105" s="1" t="s">
        <v>8</v>
      </c>
      <c r="D105" s="2">
        <v>41882</v>
      </c>
      <c r="E105" s="1">
        <v>104.1981</v>
      </c>
      <c r="F105" s="1" t="s">
        <v>3</v>
      </c>
      <c r="G105" s="1" t="s">
        <v>26</v>
      </c>
      <c r="H105" s="1">
        <v>7.0000000000000007E-2</v>
      </c>
      <c r="I105" s="1">
        <v>0.3</v>
      </c>
      <c r="J105" s="1">
        <v>0.96</v>
      </c>
      <c r="K105" s="1">
        <v>2</v>
      </c>
      <c r="L105" s="1">
        <v>2.5499999999999998</v>
      </c>
      <c r="M105" s="1">
        <v>0</v>
      </c>
      <c r="N105" s="1">
        <v>3.04</v>
      </c>
      <c r="O105" s="3">
        <v>94978844</v>
      </c>
    </row>
    <row r="106" spans="1:15">
      <c r="A106" s="1" t="s">
        <v>33</v>
      </c>
      <c r="B106" s="1" t="s">
        <v>34</v>
      </c>
      <c r="C106" s="1" t="s">
        <v>30</v>
      </c>
      <c r="D106" s="2">
        <v>41882</v>
      </c>
      <c r="E106" s="1">
        <v>148.1653</v>
      </c>
      <c r="F106" s="1" t="s">
        <v>3</v>
      </c>
      <c r="G106" s="1" t="s">
        <v>27</v>
      </c>
      <c r="H106" s="1">
        <v>-0.4</v>
      </c>
      <c r="I106" s="1">
        <v>-0.33</v>
      </c>
      <c r="J106" s="1">
        <v>0.28000000000000003</v>
      </c>
      <c r="K106" s="1">
        <v>2.31</v>
      </c>
      <c r="L106" s="1">
        <v>6.36</v>
      </c>
      <c r="M106" s="1">
        <v>12.73</v>
      </c>
      <c r="N106" s="1">
        <v>9.86</v>
      </c>
      <c r="O106" s="1">
        <v>0</v>
      </c>
    </row>
    <row r="107" spans="1:15">
      <c r="A107" s="1" t="s">
        <v>35</v>
      </c>
      <c r="B107" s="1" t="s">
        <v>34</v>
      </c>
      <c r="C107" s="1" t="s">
        <v>32</v>
      </c>
      <c r="D107" s="2">
        <v>41882</v>
      </c>
      <c r="E107" s="1">
        <v>144.83410000000001</v>
      </c>
      <c r="F107" s="1" t="s">
        <v>3</v>
      </c>
      <c r="G107" s="1" t="s">
        <v>78</v>
      </c>
      <c r="H107" s="1">
        <v>-0.45</v>
      </c>
      <c r="I107" s="1">
        <v>-0.38</v>
      </c>
      <c r="J107" s="1">
        <v>7.0000000000000007E-2</v>
      </c>
      <c r="K107" s="1">
        <v>2.25</v>
      </c>
      <c r="L107" s="1">
        <v>5.98</v>
      </c>
      <c r="M107" s="1">
        <v>13.36</v>
      </c>
      <c r="N107" s="1">
        <v>5.31</v>
      </c>
      <c r="O107" s="1">
        <v>0</v>
      </c>
    </row>
    <row r="108" spans="1:15">
      <c r="A108" s="1" t="s">
        <v>17</v>
      </c>
      <c r="B108" s="1" t="s">
        <v>18</v>
      </c>
      <c r="C108" s="1" t="s">
        <v>12</v>
      </c>
      <c r="D108" s="2">
        <v>41882</v>
      </c>
      <c r="E108" s="1">
        <v>109.43859999999999</v>
      </c>
      <c r="F108" s="1" t="s">
        <v>3</v>
      </c>
      <c r="G108" s="1" t="s">
        <v>73</v>
      </c>
      <c r="H108" s="1">
        <v>0.08</v>
      </c>
      <c r="I108" s="1">
        <v>0.17</v>
      </c>
      <c r="J108" s="1">
        <v>-1.1399999999999999</v>
      </c>
      <c r="K108" s="1">
        <v>-0.15</v>
      </c>
      <c r="L108" s="1">
        <v>3.32</v>
      </c>
      <c r="M108" s="1">
        <v>7.54</v>
      </c>
      <c r="N108" s="1">
        <v>-50.61</v>
      </c>
      <c r="O108" s="3">
        <v>76578431</v>
      </c>
    </row>
    <row r="109" spans="1:15">
      <c r="A109" s="1" t="s">
        <v>0</v>
      </c>
      <c r="B109" s="1" t="s">
        <v>1</v>
      </c>
      <c r="C109" s="1" t="s">
        <v>2</v>
      </c>
      <c r="D109" s="2">
        <v>41851</v>
      </c>
      <c r="E109" s="1">
        <v>46.9758</v>
      </c>
      <c r="F109" s="1" t="s">
        <v>3</v>
      </c>
      <c r="G109" s="1" t="s">
        <v>72</v>
      </c>
      <c r="H109" s="1">
        <v>-0.67</v>
      </c>
      <c r="I109" s="1">
        <v>2.6</v>
      </c>
      <c r="J109" s="1">
        <v>0.55000000000000004</v>
      </c>
      <c r="K109" s="1">
        <v>1.19</v>
      </c>
      <c r="L109" s="1">
        <v>-4.59</v>
      </c>
      <c r="M109" s="1">
        <v>-19.25</v>
      </c>
      <c r="N109" s="1">
        <v>-7.77</v>
      </c>
      <c r="O109" s="3">
        <v>36103529</v>
      </c>
    </row>
    <row r="110" spans="1:15">
      <c r="A110" s="1" t="s">
        <v>4</v>
      </c>
      <c r="B110" s="1" t="s">
        <v>1</v>
      </c>
      <c r="C110" s="1" t="s">
        <v>2</v>
      </c>
      <c r="D110" s="2">
        <v>41851</v>
      </c>
      <c r="E110" s="1">
        <v>38.247500000000002</v>
      </c>
      <c r="F110" s="1" t="s">
        <v>3</v>
      </c>
      <c r="G110" s="1" t="s">
        <v>79</v>
      </c>
      <c r="H110" s="1">
        <v>-1.51</v>
      </c>
      <c r="I110" s="1">
        <v>-2.48</v>
      </c>
      <c r="J110" s="1">
        <v>-11.95</v>
      </c>
      <c r="K110" s="1">
        <v>-14.39</v>
      </c>
      <c r="L110" s="1">
        <v>-13.81</v>
      </c>
      <c r="M110" s="1">
        <v>-32.049999999999997</v>
      </c>
      <c r="N110" s="1">
        <v>-12.58</v>
      </c>
      <c r="O110" s="3">
        <v>21172721</v>
      </c>
    </row>
    <row r="111" spans="1:15">
      <c r="A111" s="1" t="s">
        <v>5</v>
      </c>
      <c r="B111" s="1" t="s">
        <v>1</v>
      </c>
      <c r="C111" s="1" t="s">
        <v>6</v>
      </c>
      <c r="D111" s="2">
        <v>41851</v>
      </c>
      <c r="E111" s="1">
        <v>27.278199999999998</v>
      </c>
      <c r="F111" s="1" t="s">
        <v>3</v>
      </c>
      <c r="G111" s="1" t="s">
        <v>80</v>
      </c>
      <c r="H111" s="1">
        <v>0.15</v>
      </c>
      <c r="I111" s="1">
        <v>-2.3199999999999998</v>
      </c>
      <c r="J111" s="1">
        <v>-0.4</v>
      </c>
      <c r="K111" s="1">
        <v>-2.4700000000000002</v>
      </c>
      <c r="L111" s="1">
        <v>-0.09</v>
      </c>
      <c r="M111" s="1">
        <v>-21.6</v>
      </c>
      <c r="N111" s="1">
        <v>-17.64</v>
      </c>
      <c r="O111" s="3">
        <v>43128354</v>
      </c>
    </row>
    <row r="112" spans="1:15">
      <c r="A112" s="1" t="s">
        <v>7</v>
      </c>
      <c r="B112" s="1" t="s">
        <v>1</v>
      </c>
      <c r="C112" s="1" t="s">
        <v>8</v>
      </c>
      <c r="D112" s="2">
        <v>41851</v>
      </c>
      <c r="E112" s="1">
        <v>130.19560000000001</v>
      </c>
      <c r="F112" s="1" t="s">
        <v>3</v>
      </c>
      <c r="G112" s="1" t="s">
        <v>81</v>
      </c>
      <c r="H112" s="1">
        <v>-2.2000000000000002</v>
      </c>
      <c r="I112" s="1">
        <v>0.06</v>
      </c>
      <c r="J112" s="1">
        <v>-8.35</v>
      </c>
      <c r="K112" s="1">
        <v>-11.44</v>
      </c>
      <c r="L112" s="1">
        <v>-7.74</v>
      </c>
      <c r="M112" s="1">
        <v>-13.51</v>
      </c>
      <c r="N112" s="1">
        <v>5.04</v>
      </c>
      <c r="O112" s="3">
        <v>40066336</v>
      </c>
    </row>
    <row r="113" spans="1:15">
      <c r="A113" s="1" t="s">
        <v>9</v>
      </c>
      <c r="B113" s="1" t="s">
        <v>1</v>
      </c>
      <c r="C113" s="1" t="s">
        <v>8</v>
      </c>
      <c r="D113" s="2">
        <v>41851</v>
      </c>
      <c r="E113" s="1">
        <v>91.2102</v>
      </c>
      <c r="F113" s="1" t="s">
        <v>3</v>
      </c>
      <c r="G113" s="1" t="s">
        <v>82</v>
      </c>
      <c r="H113" s="1">
        <v>-0.46</v>
      </c>
      <c r="I113" s="1">
        <v>1.18</v>
      </c>
      <c r="J113" s="1">
        <v>-2.4900000000000002</v>
      </c>
      <c r="K113" s="1">
        <v>-2.44</v>
      </c>
      <c r="L113" s="1">
        <v>8.3000000000000007</v>
      </c>
      <c r="M113" s="1">
        <v>-22.76</v>
      </c>
      <c r="N113" s="1">
        <v>0.37</v>
      </c>
      <c r="O113" s="3">
        <v>21384081</v>
      </c>
    </row>
    <row r="114" spans="1:15">
      <c r="A114" s="1" t="s">
        <v>28</v>
      </c>
      <c r="B114" s="1" t="s">
        <v>29</v>
      </c>
      <c r="C114" s="1" t="s">
        <v>30</v>
      </c>
      <c r="D114" s="2">
        <v>41851</v>
      </c>
      <c r="E114" s="1">
        <v>124.378</v>
      </c>
      <c r="F114" s="1" t="s">
        <v>3</v>
      </c>
      <c r="G114" s="1" t="s">
        <v>59</v>
      </c>
      <c r="H114" s="1">
        <v>-0.26</v>
      </c>
      <c r="I114" s="1">
        <v>0.63</v>
      </c>
      <c r="J114" s="1">
        <v>0.48</v>
      </c>
      <c r="K114" s="1">
        <v>2.61</v>
      </c>
      <c r="L114" s="1">
        <v>6.43</v>
      </c>
      <c r="M114" s="1">
        <v>9.91</v>
      </c>
      <c r="N114" s="1">
        <v>5.85</v>
      </c>
      <c r="O114" s="1">
        <v>0</v>
      </c>
    </row>
    <row r="115" spans="1:15">
      <c r="A115" s="1" t="s">
        <v>31</v>
      </c>
      <c r="B115" s="1" t="s">
        <v>29</v>
      </c>
      <c r="C115" s="1" t="s">
        <v>32</v>
      </c>
      <c r="D115" s="2">
        <v>41851</v>
      </c>
      <c r="E115" s="1">
        <v>124.0924</v>
      </c>
      <c r="F115" s="1" t="s">
        <v>3</v>
      </c>
      <c r="G115" s="1" t="s">
        <v>77</v>
      </c>
      <c r="H115" s="1">
        <v>-0.02</v>
      </c>
      <c r="I115" s="1">
        <v>0.64</v>
      </c>
      <c r="J115" s="1">
        <v>0.33</v>
      </c>
      <c r="K115" s="1">
        <v>2.58</v>
      </c>
      <c r="L115" s="1">
        <v>5.62</v>
      </c>
      <c r="M115" s="1">
        <v>10.68</v>
      </c>
      <c r="N115" s="1">
        <v>6.57</v>
      </c>
      <c r="O115" s="1">
        <v>0</v>
      </c>
    </row>
    <row r="116" spans="1:15">
      <c r="A116" s="1" t="s">
        <v>10</v>
      </c>
      <c r="B116" s="1" t="s">
        <v>11</v>
      </c>
      <c r="C116" s="1" t="s">
        <v>12</v>
      </c>
      <c r="D116" s="2">
        <v>41851</v>
      </c>
      <c r="E116" s="1">
        <v>89.391499999999994</v>
      </c>
      <c r="F116" s="1" t="s">
        <v>3</v>
      </c>
      <c r="G116" s="1" t="s">
        <v>83</v>
      </c>
      <c r="H116" s="1">
        <v>-0.08</v>
      </c>
      <c r="I116" s="1">
        <v>0.67</v>
      </c>
      <c r="J116" s="1">
        <v>-0.14000000000000001</v>
      </c>
      <c r="K116" s="1">
        <v>0.95</v>
      </c>
      <c r="L116" s="1">
        <v>3.59</v>
      </c>
      <c r="M116" s="1">
        <v>-11.3</v>
      </c>
      <c r="N116" s="1">
        <v>0.06</v>
      </c>
      <c r="O116" s="3">
        <v>33424247</v>
      </c>
    </row>
    <row r="117" spans="1:15">
      <c r="A117" s="1" t="s">
        <v>13</v>
      </c>
      <c r="B117" s="1" t="s">
        <v>14</v>
      </c>
      <c r="C117" s="1" t="s">
        <v>2</v>
      </c>
      <c r="D117" s="2">
        <v>41851</v>
      </c>
      <c r="E117" s="4">
        <v>1020.2822</v>
      </c>
      <c r="F117" s="1" t="s">
        <v>3</v>
      </c>
      <c r="G117" s="1" t="s">
        <v>26</v>
      </c>
      <c r="H117" s="1">
        <v>0.06</v>
      </c>
      <c r="I117" s="1">
        <v>0.32</v>
      </c>
      <c r="J117" s="1">
        <v>1.03</v>
      </c>
      <c r="K117" s="1">
        <v>0</v>
      </c>
      <c r="L117" s="1">
        <v>0</v>
      </c>
      <c r="M117" s="1">
        <v>0</v>
      </c>
      <c r="N117" s="1">
        <v>4.07</v>
      </c>
      <c r="O117" s="3">
        <v>129582076</v>
      </c>
    </row>
    <row r="118" spans="1:15">
      <c r="A118" s="1" t="s">
        <v>15</v>
      </c>
      <c r="B118" s="1" t="s">
        <v>14</v>
      </c>
      <c r="C118" s="1" t="s">
        <v>12</v>
      </c>
      <c r="D118" s="2">
        <v>41851</v>
      </c>
      <c r="E118" s="1">
        <v>107.31829999999999</v>
      </c>
      <c r="F118" s="1" t="s">
        <v>3</v>
      </c>
      <c r="G118" s="1" t="s">
        <v>26</v>
      </c>
      <c r="H118" s="1">
        <v>7.0000000000000007E-2</v>
      </c>
      <c r="I118" s="1">
        <v>0.31</v>
      </c>
      <c r="J118" s="1">
        <v>0.89</v>
      </c>
      <c r="K118" s="1">
        <v>1.73</v>
      </c>
      <c r="L118" s="1">
        <v>3.35</v>
      </c>
      <c r="M118" s="1">
        <v>6.63</v>
      </c>
      <c r="N118" s="1">
        <v>3.37</v>
      </c>
      <c r="O118" s="3">
        <v>219015151</v>
      </c>
    </row>
    <row r="119" spans="1:15">
      <c r="A119" s="1" t="s">
        <v>16</v>
      </c>
      <c r="B119" s="1" t="s">
        <v>14</v>
      </c>
      <c r="C119" s="1" t="s">
        <v>8</v>
      </c>
      <c r="D119" s="2">
        <v>41851</v>
      </c>
      <c r="E119" s="1">
        <v>103.87090000000001</v>
      </c>
      <c r="F119" s="1" t="s">
        <v>3</v>
      </c>
      <c r="G119" s="1" t="s">
        <v>26</v>
      </c>
      <c r="H119" s="1">
        <v>0.08</v>
      </c>
      <c r="I119" s="1">
        <v>0.32</v>
      </c>
      <c r="J119" s="1">
        <v>0.98</v>
      </c>
      <c r="K119" s="1">
        <v>2.09</v>
      </c>
      <c r="L119" s="1">
        <v>2.23</v>
      </c>
      <c r="M119" s="1">
        <v>0</v>
      </c>
      <c r="N119" s="1">
        <v>3.04</v>
      </c>
      <c r="O119" s="3">
        <v>90877586</v>
      </c>
    </row>
    <row r="120" spans="1:15">
      <c r="A120" s="1" t="s">
        <v>33</v>
      </c>
      <c r="B120" s="1" t="s">
        <v>34</v>
      </c>
      <c r="C120" s="1" t="s">
        <v>30</v>
      </c>
      <c r="D120" s="2">
        <v>41851</v>
      </c>
      <c r="E120" s="1">
        <v>148.23840000000001</v>
      </c>
      <c r="F120" s="1" t="s">
        <v>3</v>
      </c>
      <c r="G120" s="1" t="s">
        <v>73</v>
      </c>
      <c r="H120" s="1">
        <v>-0.23</v>
      </c>
      <c r="I120" s="1">
        <v>0.76</v>
      </c>
      <c r="J120" s="1">
        <v>1.06</v>
      </c>
      <c r="K120" s="1">
        <v>3.12</v>
      </c>
      <c r="L120" s="1">
        <v>7.23</v>
      </c>
      <c r="M120" s="1">
        <v>10.79</v>
      </c>
      <c r="N120" s="1">
        <v>9.86</v>
      </c>
      <c r="O120" s="1">
        <v>0</v>
      </c>
    </row>
    <row r="121" spans="1:15">
      <c r="A121" s="1" t="s">
        <v>35</v>
      </c>
      <c r="B121" s="1" t="s">
        <v>34</v>
      </c>
      <c r="C121" s="1" t="s">
        <v>32</v>
      </c>
      <c r="D121" s="2">
        <v>41851</v>
      </c>
      <c r="E121" s="1">
        <v>145.06270000000001</v>
      </c>
      <c r="F121" s="1" t="s">
        <v>3</v>
      </c>
      <c r="G121" s="1" t="s">
        <v>27</v>
      </c>
      <c r="H121" s="1">
        <v>-0.14000000000000001</v>
      </c>
      <c r="I121" s="1">
        <v>0.74</v>
      </c>
      <c r="J121" s="1">
        <v>1.07</v>
      </c>
      <c r="K121" s="1">
        <v>3.1</v>
      </c>
      <c r="L121" s="1">
        <v>6.46</v>
      </c>
      <c r="M121" s="1">
        <v>12.12</v>
      </c>
      <c r="N121" s="1">
        <v>5.31</v>
      </c>
      <c r="O121" s="1">
        <v>0</v>
      </c>
    </row>
    <row r="122" spans="1:15">
      <c r="A122" s="1" t="s">
        <v>17</v>
      </c>
      <c r="B122" s="1" t="s">
        <v>18</v>
      </c>
      <c r="C122" s="1" t="s">
        <v>12</v>
      </c>
      <c r="D122" s="2">
        <v>41851</v>
      </c>
      <c r="E122" s="1">
        <v>109.2444</v>
      </c>
      <c r="F122" s="1" t="s">
        <v>3</v>
      </c>
      <c r="G122" s="1" t="s">
        <v>62</v>
      </c>
      <c r="H122" s="1">
        <v>-0.01</v>
      </c>
      <c r="I122" s="1">
        <v>-1.44</v>
      </c>
      <c r="J122" s="1">
        <v>-0.9</v>
      </c>
      <c r="K122" s="1">
        <v>0.08</v>
      </c>
      <c r="L122" s="1">
        <v>3.53</v>
      </c>
      <c r="M122" s="1">
        <v>7.46</v>
      </c>
      <c r="N122" s="1">
        <v>-50.61</v>
      </c>
      <c r="O122" s="3">
        <v>76432199</v>
      </c>
    </row>
    <row r="123" spans="1:15">
      <c r="A123" s="1" t="s">
        <v>0</v>
      </c>
      <c r="B123" s="1" t="s">
        <v>1</v>
      </c>
      <c r="C123" s="1" t="s">
        <v>2</v>
      </c>
      <c r="D123" s="2">
        <v>41820</v>
      </c>
      <c r="E123" s="1">
        <v>45.565300000000001</v>
      </c>
      <c r="F123" s="1" t="s">
        <v>3</v>
      </c>
      <c r="G123" s="1" t="s">
        <v>58</v>
      </c>
      <c r="H123" s="1">
        <v>2.35</v>
      </c>
      <c r="I123" s="1">
        <v>-4.58</v>
      </c>
      <c r="J123" s="1">
        <v>-3.95</v>
      </c>
      <c r="K123" s="1">
        <v>-2.0699999999999998</v>
      </c>
      <c r="L123" s="1">
        <v>-4.43</v>
      </c>
      <c r="M123" s="1">
        <v>-20.93</v>
      </c>
      <c r="N123" s="1">
        <v>-7.77</v>
      </c>
      <c r="O123" s="3">
        <v>35676195</v>
      </c>
    </row>
    <row r="124" spans="1:15">
      <c r="A124" s="1" t="s">
        <v>4</v>
      </c>
      <c r="B124" s="1" t="s">
        <v>1</v>
      </c>
      <c r="C124" s="1" t="s">
        <v>2</v>
      </c>
      <c r="D124" s="2">
        <v>41820</v>
      </c>
      <c r="E124" s="1">
        <v>38.918199999999999</v>
      </c>
      <c r="F124" s="1" t="s">
        <v>3</v>
      </c>
      <c r="G124" s="1" t="s">
        <v>58</v>
      </c>
      <c r="H124" s="1">
        <v>2.17</v>
      </c>
      <c r="I124" s="1">
        <v>-8.89</v>
      </c>
      <c r="J124" s="1">
        <v>-10.94</v>
      </c>
      <c r="K124" s="1">
        <v>-12.56</v>
      </c>
      <c r="L124" s="1">
        <v>-9.2200000000000006</v>
      </c>
      <c r="M124" s="1">
        <v>-31.38</v>
      </c>
      <c r="N124" s="1">
        <v>-12.58</v>
      </c>
      <c r="O124" s="3">
        <v>21486539</v>
      </c>
    </row>
    <row r="125" spans="1:15">
      <c r="A125" s="1" t="s">
        <v>5</v>
      </c>
      <c r="B125" s="1" t="s">
        <v>1</v>
      </c>
      <c r="C125" s="1" t="s">
        <v>6</v>
      </c>
      <c r="D125" s="2">
        <v>41820</v>
      </c>
      <c r="E125" s="1">
        <v>28.0106</v>
      </c>
      <c r="F125" s="1" t="s">
        <v>3</v>
      </c>
      <c r="G125" s="1" t="s">
        <v>63</v>
      </c>
      <c r="H125" s="1">
        <v>1.46</v>
      </c>
      <c r="I125" s="1">
        <v>3.46</v>
      </c>
      <c r="J125" s="1">
        <v>1.2</v>
      </c>
      <c r="K125" s="1">
        <v>0.9</v>
      </c>
      <c r="L125" s="1">
        <v>-2</v>
      </c>
      <c r="M125" s="1">
        <v>-19.59</v>
      </c>
      <c r="N125" s="1">
        <v>-17.64</v>
      </c>
      <c r="O125" s="3">
        <v>44288184</v>
      </c>
    </row>
    <row r="126" spans="1:15">
      <c r="A126" s="1" t="s">
        <v>7</v>
      </c>
      <c r="B126" s="1" t="s">
        <v>1</v>
      </c>
      <c r="C126" s="1" t="s">
        <v>8</v>
      </c>
      <c r="D126" s="2">
        <v>41820</v>
      </c>
      <c r="E126" s="1">
        <v>129.69110000000001</v>
      </c>
      <c r="F126" s="1" t="s">
        <v>3</v>
      </c>
      <c r="G126" s="1" t="s">
        <v>58</v>
      </c>
      <c r="H126" s="1">
        <v>2.4300000000000002</v>
      </c>
      <c r="I126" s="1">
        <v>-6.36</v>
      </c>
      <c r="J126" s="1">
        <v>-9.0500000000000007</v>
      </c>
      <c r="K126" s="1">
        <v>-10.84</v>
      </c>
      <c r="L126" s="1">
        <v>-5.59</v>
      </c>
      <c r="M126" s="1">
        <v>-14.54</v>
      </c>
      <c r="N126" s="1">
        <v>5.04</v>
      </c>
      <c r="O126" s="3">
        <v>39603693</v>
      </c>
    </row>
    <row r="127" spans="1:15">
      <c r="A127" s="1" t="s">
        <v>9</v>
      </c>
      <c r="B127" s="1" t="s">
        <v>1</v>
      </c>
      <c r="C127" s="1" t="s">
        <v>8</v>
      </c>
      <c r="D127" s="2">
        <v>41820</v>
      </c>
      <c r="E127" s="1">
        <v>90.124200000000002</v>
      </c>
      <c r="F127" s="1" t="s">
        <v>3</v>
      </c>
      <c r="G127" s="1" t="s">
        <v>26</v>
      </c>
      <c r="H127" s="1">
        <v>0.59</v>
      </c>
      <c r="I127" s="1">
        <v>-1.25</v>
      </c>
      <c r="J127" s="1">
        <v>-2.82</v>
      </c>
      <c r="K127" s="1">
        <v>0.18</v>
      </c>
      <c r="L127" s="1">
        <v>5.95</v>
      </c>
      <c r="M127" s="1">
        <v>-27.25</v>
      </c>
      <c r="N127" s="1">
        <v>0.37</v>
      </c>
      <c r="O127" s="3">
        <v>21064548</v>
      </c>
    </row>
    <row r="128" spans="1:15">
      <c r="A128" s="1" t="s">
        <v>28</v>
      </c>
      <c r="B128" s="1" t="s">
        <v>29</v>
      </c>
      <c r="C128" s="1" t="s">
        <v>30</v>
      </c>
      <c r="D128" s="2">
        <v>41820</v>
      </c>
      <c r="E128" s="1">
        <v>123.4298</v>
      </c>
      <c r="F128" s="1" t="s">
        <v>3</v>
      </c>
      <c r="G128" s="1" t="s">
        <v>26</v>
      </c>
      <c r="H128" s="1">
        <v>0.47</v>
      </c>
      <c r="I128" s="1">
        <v>-0.77</v>
      </c>
      <c r="J128" s="1">
        <v>0.56999999999999995</v>
      </c>
      <c r="K128" s="1">
        <v>3.6</v>
      </c>
      <c r="L128" s="1">
        <v>6.5</v>
      </c>
      <c r="M128" s="1">
        <v>9.4499999999999993</v>
      </c>
      <c r="N128" s="1">
        <v>5.85</v>
      </c>
      <c r="O128" s="1">
        <v>0</v>
      </c>
    </row>
    <row r="129" spans="1:15">
      <c r="A129" s="1" t="s">
        <v>31</v>
      </c>
      <c r="B129" s="1" t="s">
        <v>29</v>
      </c>
      <c r="C129" s="1" t="s">
        <v>32</v>
      </c>
      <c r="D129" s="2">
        <v>41820</v>
      </c>
      <c r="E129" s="1">
        <v>123.13330000000001</v>
      </c>
      <c r="F129" s="1" t="s">
        <v>3</v>
      </c>
      <c r="G129" s="1" t="s">
        <v>26</v>
      </c>
      <c r="H129" s="1">
        <v>0.31</v>
      </c>
      <c r="I129" s="1">
        <v>-0.98</v>
      </c>
      <c r="J129" s="1">
        <v>0.49</v>
      </c>
      <c r="K129" s="1">
        <v>3.7</v>
      </c>
      <c r="L129" s="1">
        <v>5.87</v>
      </c>
      <c r="M129" s="1">
        <v>9.7899999999999991</v>
      </c>
      <c r="N129" s="1">
        <v>6.57</v>
      </c>
      <c r="O129" s="1">
        <v>0</v>
      </c>
    </row>
    <row r="130" spans="1:15">
      <c r="A130" s="1" t="s">
        <v>10</v>
      </c>
      <c r="B130" s="1" t="s">
        <v>11</v>
      </c>
      <c r="C130" s="1" t="s">
        <v>12</v>
      </c>
      <c r="D130" s="2">
        <v>41820</v>
      </c>
      <c r="E130" s="1">
        <v>88.972399999999993</v>
      </c>
      <c r="F130" s="1" t="s">
        <v>3</v>
      </c>
      <c r="G130" s="1" t="s">
        <v>63</v>
      </c>
      <c r="H130" s="1">
        <v>-4.28</v>
      </c>
      <c r="I130" s="1">
        <v>0.19</v>
      </c>
      <c r="J130" s="1">
        <v>0.95</v>
      </c>
      <c r="K130" s="1">
        <v>4.54</v>
      </c>
      <c r="L130" s="1">
        <v>1.24</v>
      </c>
      <c r="M130" s="1">
        <v>-12.59</v>
      </c>
      <c r="N130" s="1">
        <v>0.06</v>
      </c>
      <c r="O130" s="3">
        <v>33293754</v>
      </c>
    </row>
    <row r="131" spans="1:15">
      <c r="A131" s="1" t="s">
        <v>13</v>
      </c>
      <c r="B131" s="1" t="s">
        <v>14</v>
      </c>
      <c r="C131" s="1" t="s">
        <v>2</v>
      </c>
      <c r="D131" s="2">
        <v>41820</v>
      </c>
      <c r="E131" s="4">
        <v>1016.901</v>
      </c>
      <c r="F131" s="1" t="s">
        <v>3</v>
      </c>
      <c r="G131" s="1" t="s">
        <v>26</v>
      </c>
      <c r="H131" s="1">
        <v>0.08</v>
      </c>
      <c r="I131" s="1">
        <v>0.37</v>
      </c>
      <c r="J131" s="1">
        <v>1.05</v>
      </c>
      <c r="K131" s="1">
        <v>0</v>
      </c>
      <c r="L131" s="1">
        <v>0</v>
      </c>
      <c r="M131" s="1">
        <v>0</v>
      </c>
      <c r="N131" s="1">
        <v>4.07</v>
      </c>
      <c r="O131" s="3">
        <v>86827734</v>
      </c>
    </row>
    <row r="132" spans="1:15">
      <c r="A132" s="1" t="s">
        <v>15</v>
      </c>
      <c r="B132" s="1" t="s">
        <v>14</v>
      </c>
      <c r="C132" s="1" t="s">
        <v>12</v>
      </c>
      <c r="D132" s="2">
        <v>41820</v>
      </c>
      <c r="E132" s="1">
        <v>106.9768</v>
      </c>
      <c r="F132" s="1" t="s">
        <v>3</v>
      </c>
      <c r="G132" s="1" t="s">
        <v>26</v>
      </c>
      <c r="H132" s="1">
        <v>7.0000000000000007E-2</v>
      </c>
      <c r="I132" s="1">
        <v>0.3</v>
      </c>
      <c r="J132" s="1">
        <v>0.86</v>
      </c>
      <c r="K132" s="1">
        <v>1.7</v>
      </c>
      <c r="L132" s="1">
        <v>3.26</v>
      </c>
      <c r="M132" s="1">
        <v>6.58</v>
      </c>
      <c r="N132" s="1">
        <v>3.37</v>
      </c>
      <c r="O132" s="3">
        <v>198863211</v>
      </c>
    </row>
    <row r="133" spans="1:15">
      <c r="A133" s="1" t="s">
        <v>16</v>
      </c>
      <c r="B133" s="1" t="s">
        <v>14</v>
      </c>
      <c r="C133" s="1" t="s">
        <v>8</v>
      </c>
      <c r="D133" s="2">
        <v>41820</v>
      </c>
      <c r="E133" s="1">
        <v>103.5264</v>
      </c>
      <c r="F133" s="1" t="s">
        <v>3</v>
      </c>
      <c r="G133" s="1" t="s">
        <v>26</v>
      </c>
      <c r="H133" s="1">
        <v>0.08</v>
      </c>
      <c r="I133" s="1">
        <v>0.33</v>
      </c>
      <c r="J133" s="1">
        <v>1</v>
      </c>
      <c r="K133" s="1">
        <v>2.14</v>
      </c>
      <c r="L133" s="1">
        <v>1.89</v>
      </c>
      <c r="M133" s="1">
        <v>0</v>
      </c>
      <c r="N133" s="1">
        <v>3.04</v>
      </c>
      <c r="O133" s="3">
        <v>120664184</v>
      </c>
    </row>
    <row r="134" spans="1:15">
      <c r="A134" s="1" t="s">
        <v>33</v>
      </c>
      <c r="B134" s="1" t="s">
        <v>34</v>
      </c>
      <c r="C134" s="1" t="s">
        <v>30</v>
      </c>
      <c r="D134" s="2">
        <v>41820</v>
      </c>
      <c r="E134" s="1">
        <v>146.89599999999999</v>
      </c>
      <c r="F134" s="1" t="s">
        <v>3</v>
      </c>
      <c r="G134" s="1" t="s">
        <v>26</v>
      </c>
      <c r="H134" s="1">
        <v>0.42</v>
      </c>
      <c r="I134" s="1">
        <v>-0.59</v>
      </c>
      <c r="J134" s="1">
        <v>0.94</v>
      </c>
      <c r="K134" s="1">
        <v>3.17</v>
      </c>
      <c r="L134" s="1">
        <v>7.16</v>
      </c>
      <c r="M134" s="1">
        <v>9.7100000000000009</v>
      </c>
      <c r="N134" s="1">
        <v>9.86</v>
      </c>
      <c r="O134" s="1">
        <v>0</v>
      </c>
    </row>
    <row r="135" spans="1:15">
      <c r="A135" s="1" t="s">
        <v>35</v>
      </c>
      <c r="B135" s="1" t="s">
        <v>34</v>
      </c>
      <c r="C135" s="1" t="s">
        <v>32</v>
      </c>
      <c r="D135" s="2">
        <v>41820</v>
      </c>
      <c r="E135" s="1">
        <v>143.76300000000001</v>
      </c>
      <c r="F135" s="1" t="s">
        <v>3</v>
      </c>
      <c r="G135" s="1" t="s">
        <v>26</v>
      </c>
      <c r="H135" s="1">
        <v>0.36</v>
      </c>
      <c r="I135" s="1">
        <v>-0.69</v>
      </c>
      <c r="J135" s="1">
        <v>0.91</v>
      </c>
      <c r="K135" s="1">
        <v>3.25</v>
      </c>
      <c r="L135" s="1">
        <v>6.52</v>
      </c>
      <c r="M135" s="1">
        <v>11.47</v>
      </c>
      <c r="N135" s="1">
        <v>5.31</v>
      </c>
      <c r="O135" s="1">
        <v>0</v>
      </c>
    </row>
    <row r="136" spans="1:15">
      <c r="A136" s="1" t="s">
        <v>17</v>
      </c>
      <c r="B136" s="1" t="s">
        <v>18</v>
      </c>
      <c r="C136" s="1" t="s">
        <v>12</v>
      </c>
      <c r="D136" s="2">
        <v>41820</v>
      </c>
      <c r="E136" s="1">
        <v>110.8113</v>
      </c>
      <c r="F136" s="1" t="s">
        <v>3</v>
      </c>
      <c r="G136" s="1" t="s">
        <v>26</v>
      </c>
      <c r="H136" s="1">
        <v>0.06</v>
      </c>
      <c r="I136" s="1">
        <v>0.13</v>
      </c>
      <c r="J136" s="1">
        <v>0.89</v>
      </c>
      <c r="K136" s="1">
        <v>3.1</v>
      </c>
      <c r="L136" s="1">
        <v>5.09</v>
      </c>
      <c r="M136" s="1">
        <v>9.59</v>
      </c>
      <c r="N136" s="1">
        <v>-50.61</v>
      </c>
      <c r="O136" s="3">
        <v>76528890</v>
      </c>
    </row>
    <row r="137" spans="1:15">
      <c r="A137" s="1" t="s">
        <v>0</v>
      </c>
      <c r="B137" s="1" t="s">
        <v>1</v>
      </c>
      <c r="C137" s="1" t="s">
        <v>2</v>
      </c>
      <c r="D137" s="2">
        <v>41790</v>
      </c>
      <c r="E137" s="1">
        <v>47.751199999999997</v>
      </c>
      <c r="F137" s="1" t="s">
        <v>3</v>
      </c>
      <c r="G137" s="1" t="s">
        <v>84</v>
      </c>
      <c r="H137" s="1">
        <v>-1.51</v>
      </c>
      <c r="I137" s="1">
        <v>2.4300000000000002</v>
      </c>
      <c r="J137" s="1">
        <v>0.49</v>
      </c>
      <c r="K137" s="1">
        <v>1.36</v>
      </c>
      <c r="L137" s="1">
        <v>1.75</v>
      </c>
      <c r="M137" s="1">
        <v>-17.510000000000002</v>
      </c>
      <c r="N137" s="1">
        <v>-7.77</v>
      </c>
      <c r="O137" s="3">
        <v>37060481</v>
      </c>
    </row>
    <row r="138" spans="1:15">
      <c r="A138" s="1" t="s">
        <v>4</v>
      </c>
      <c r="B138" s="1" t="s">
        <v>1</v>
      </c>
      <c r="C138" s="1" t="s">
        <v>2</v>
      </c>
      <c r="D138" s="2">
        <v>41790</v>
      </c>
      <c r="E138" s="1">
        <v>42.715800000000002</v>
      </c>
      <c r="F138" s="1" t="s">
        <v>3</v>
      </c>
      <c r="G138" s="1" t="s">
        <v>85</v>
      </c>
      <c r="H138" s="1">
        <v>-3.44</v>
      </c>
      <c r="I138" s="1">
        <v>-1.1499999999999999</v>
      </c>
      <c r="J138" s="1">
        <v>-2.62</v>
      </c>
      <c r="K138" s="1">
        <v>-2.2799999999999998</v>
      </c>
      <c r="L138" s="1">
        <v>1.62</v>
      </c>
      <c r="M138" s="1">
        <v>-26.99</v>
      </c>
      <c r="N138" s="1">
        <v>-12.58</v>
      </c>
      <c r="O138" s="3">
        <v>23132156</v>
      </c>
    </row>
    <row r="139" spans="1:15">
      <c r="A139" s="1" t="s">
        <v>5</v>
      </c>
      <c r="B139" s="1" t="s">
        <v>1</v>
      </c>
      <c r="C139" s="1" t="s">
        <v>6</v>
      </c>
      <c r="D139" s="2">
        <v>41790</v>
      </c>
      <c r="E139" s="1">
        <v>27.074200000000001</v>
      </c>
      <c r="F139" s="1" t="s">
        <v>3</v>
      </c>
      <c r="G139" s="1" t="s">
        <v>26</v>
      </c>
      <c r="H139" s="1">
        <v>-0.73</v>
      </c>
      <c r="I139" s="1">
        <v>-1.1299999999999999</v>
      </c>
      <c r="J139" s="1">
        <v>-0.99</v>
      </c>
      <c r="K139" s="1">
        <v>0.53</v>
      </c>
      <c r="L139" s="1">
        <v>-9.26</v>
      </c>
      <c r="M139" s="1">
        <v>-22.81</v>
      </c>
      <c r="N139" s="1">
        <v>-17.64</v>
      </c>
      <c r="O139" s="3">
        <v>43199025</v>
      </c>
    </row>
    <row r="140" spans="1:15">
      <c r="A140" s="1" t="s">
        <v>7</v>
      </c>
      <c r="B140" s="1" t="s">
        <v>1</v>
      </c>
      <c r="C140" s="1" t="s">
        <v>8</v>
      </c>
      <c r="D140" s="2">
        <v>41790</v>
      </c>
      <c r="E140" s="1">
        <v>138.5026</v>
      </c>
      <c r="F140" s="1" t="s">
        <v>3</v>
      </c>
      <c r="G140" s="1" t="s">
        <v>86</v>
      </c>
      <c r="H140" s="1">
        <v>-2.4500000000000002</v>
      </c>
      <c r="I140" s="1">
        <v>-2.1</v>
      </c>
      <c r="J140" s="1">
        <v>-3.84</v>
      </c>
      <c r="K140" s="1">
        <v>-1.87</v>
      </c>
      <c r="L140" s="1">
        <v>3.39</v>
      </c>
      <c r="M140" s="1">
        <v>-8.43</v>
      </c>
      <c r="N140" s="1">
        <v>5.04</v>
      </c>
      <c r="O140" s="3">
        <v>41886611</v>
      </c>
    </row>
    <row r="141" spans="1:15">
      <c r="A141" s="1" t="s">
        <v>9</v>
      </c>
      <c r="B141" s="1" t="s">
        <v>1</v>
      </c>
      <c r="C141" s="1" t="s">
        <v>8</v>
      </c>
      <c r="D141" s="2">
        <v>41790</v>
      </c>
      <c r="E141" s="1">
        <v>91.268600000000006</v>
      </c>
      <c r="F141" s="1" t="s">
        <v>3</v>
      </c>
      <c r="G141" s="1" t="s">
        <v>25</v>
      </c>
      <c r="H141" s="1">
        <v>-1.04</v>
      </c>
      <c r="I141" s="1">
        <v>-2.16</v>
      </c>
      <c r="J141" s="1">
        <v>-2.38</v>
      </c>
      <c r="K141" s="1">
        <v>5.68</v>
      </c>
      <c r="L141" s="1">
        <v>6.06</v>
      </c>
      <c r="M141" s="1">
        <v>-30.37</v>
      </c>
      <c r="N141" s="1">
        <v>0.37</v>
      </c>
      <c r="O141" s="3">
        <v>21367779</v>
      </c>
    </row>
    <row r="142" spans="1:15">
      <c r="A142" s="1" t="s">
        <v>28</v>
      </c>
      <c r="B142" s="1" t="s">
        <v>29</v>
      </c>
      <c r="C142" s="1" t="s">
        <v>30</v>
      </c>
      <c r="D142" s="2">
        <v>41790</v>
      </c>
      <c r="E142" s="1">
        <v>124.39230000000001</v>
      </c>
      <c r="F142" s="1" t="s">
        <v>3</v>
      </c>
      <c r="G142" s="1" t="s">
        <v>87</v>
      </c>
      <c r="H142" s="1">
        <v>-0.61</v>
      </c>
      <c r="I142" s="1">
        <v>0.61</v>
      </c>
      <c r="J142" s="1">
        <v>1.95</v>
      </c>
      <c r="K142" s="1">
        <v>5.03</v>
      </c>
      <c r="L142" s="1">
        <v>7.82</v>
      </c>
      <c r="M142" s="1">
        <v>10.050000000000001</v>
      </c>
      <c r="N142" s="1">
        <v>5.85</v>
      </c>
      <c r="O142" s="1">
        <v>0</v>
      </c>
    </row>
    <row r="143" spans="1:15">
      <c r="A143" s="1" t="s">
        <v>31</v>
      </c>
      <c r="B143" s="1" t="s">
        <v>29</v>
      </c>
      <c r="C143" s="1" t="s">
        <v>32</v>
      </c>
      <c r="D143" s="2">
        <v>41790</v>
      </c>
      <c r="E143" s="1">
        <v>124.35469999999999</v>
      </c>
      <c r="F143" s="1" t="s">
        <v>3</v>
      </c>
      <c r="G143" s="1" t="s">
        <v>61</v>
      </c>
      <c r="H143" s="1">
        <v>-0.38</v>
      </c>
      <c r="I143" s="1">
        <v>0.6</v>
      </c>
      <c r="J143" s="1">
        <v>2.38</v>
      </c>
      <c r="K143" s="1">
        <v>5.16</v>
      </c>
      <c r="L143" s="1">
        <v>6.92</v>
      </c>
      <c r="M143" s="1">
        <v>12.2</v>
      </c>
      <c r="N143" s="1">
        <v>6.57</v>
      </c>
      <c r="O143" s="1">
        <v>0</v>
      </c>
    </row>
    <row r="144" spans="1:15">
      <c r="A144" s="1" t="s">
        <v>10</v>
      </c>
      <c r="B144" s="1" t="s">
        <v>11</v>
      </c>
      <c r="C144" s="1" t="s">
        <v>12</v>
      </c>
      <c r="D144" s="2">
        <v>41790</v>
      </c>
      <c r="E144" s="1">
        <v>88.8001</v>
      </c>
      <c r="F144" s="1" t="s">
        <v>3</v>
      </c>
      <c r="G144" s="1" t="s">
        <v>88</v>
      </c>
      <c r="H144" s="1">
        <v>-0.16</v>
      </c>
      <c r="I144" s="1">
        <v>-0.67</v>
      </c>
      <c r="J144" s="1">
        <v>1.68</v>
      </c>
      <c r="K144" s="1">
        <v>4.74</v>
      </c>
      <c r="L144" s="1">
        <v>0.35</v>
      </c>
      <c r="M144" s="1">
        <v>-14.3</v>
      </c>
      <c r="N144" s="1">
        <v>0.06</v>
      </c>
      <c r="O144" s="3">
        <v>33135058</v>
      </c>
    </row>
    <row r="145" spans="1:15">
      <c r="A145" s="1" t="s">
        <v>13</v>
      </c>
      <c r="B145" s="1" t="s">
        <v>14</v>
      </c>
      <c r="C145" s="1" t="s">
        <v>2</v>
      </c>
      <c r="D145" s="2">
        <v>41790</v>
      </c>
      <c r="E145" s="4">
        <v>1013.17</v>
      </c>
      <c r="F145" s="1" t="s">
        <v>3</v>
      </c>
      <c r="G145" s="1" t="s">
        <v>26</v>
      </c>
      <c r="H145" s="1">
        <v>0.08</v>
      </c>
      <c r="I145" s="1">
        <v>0.33</v>
      </c>
      <c r="J145" s="1">
        <v>1.03</v>
      </c>
      <c r="K145" s="1">
        <v>0</v>
      </c>
      <c r="L145" s="1">
        <v>0</v>
      </c>
      <c r="M145" s="1">
        <v>0</v>
      </c>
      <c r="N145" s="1">
        <v>4.07</v>
      </c>
      <c r="O145" s="3">
        <v>34187216</v>
      </c>
    </row>
    <row r="146" spans="1:15">
      <c r="A146" s="1" t="s">
        <v>15</v>
      </c>
      <c r="B146" s="1" t="s">
        <v>14</v>
      </c>
      <c r="C146" s="1" t="s">
        <v>12</v>
      </c>
      <c r="D146" s="2">
        <v>41790</v>
      </c>
      <c r="E146" s="1">
        <v>106.6592</v>
      </c>
      <c r="F146" s="1" t="s">
        <v>3</v>
      </c>
      <c r="G146" s="1" t="s">
        <v>26</v>
      </c>
      <c r="H146" s="1">
        <v>7.0000000000000007E-2</v>
      </c>
      <c r="I146" s="1">
        <v>0.28000000000000003</v>
      </c>
      <c r="J146" s="1">
        <v>0.84</v>
      </c>
      <c r="K146" s="1">
        <v>1.67</v>
      </c>
      <c r="L146" s="1">
        <v>3.18</v>
      </c>
      <c r="M146" s="1">
        <v>6.52</v>
      </c>
      <c r="N146" s="1">
        <v>3.37</v>
      </c>
      <c r="O146" s="3">
        <v>179931801</v>
      </c>
    </row>
    <row r="147" spans="1:15">
      <c r="A147" s="1" t="s">
        <v>16</v>
      </c>
      <c r="B147" s="1" t="s">
        <v>14</v>
      </c>
      <c r="C147" s="1" t="s">
        <v>8</v>
      </c>
      <c r="D147" s="2">
        <v>41790</v>
      </c>
      <c r="E147" s="1">
        <v>103.18729999999999</v>
      </c>
      <c r="F147" s="1" t="s">
        <v>3</v>
      </c>
      <c r="G147" s="1" t="s">
        <v>26</v>
      </c>
      <c r="H147" s="1">
        <v>0.08</v>
      </c>
      <c r="I147" s="1">
        <v>0.32</v>
      </c>
      <c r="J147" s="1">
        <v>1.04</v>
      </c>
      <c r="K147" s="1">
        <v>2.19</v>
      </c>
      <c r="L147" s="1">
        <v>1.56</v>
      </c>
      <c r="M147" s="1">
        <v>0</v>
      </c>
      <c r="N147" s="1">
        <v>3.04</v>
      </c>
      <c r="O147" s="3">
        <v>81669381</v>
      </c>
    </row>
    <row r="148" spans="1:15">
      <c r="A148" s="1" t="s">
        <v>33</v>
      </c>
      <c r="B148" s="1" t="s">
        <v>34</v>
      </c>
      <c r="C148" s="1" t="s">
        <v>30</v>
      </c>
      <c r="D148" s="2">
        <v>41790</v>
      </c>
      <c r="E148" s="1">
        <v>147.7704</v>
      </c>
      <c r="F148" s="1" t="s">
        <v>3</v>
      </c>
      <c r="G148" s="1" t="s">
        <v>87</v>
      </c>
      <c r="H148" s="1">
        <v>-0.2</v>
      </c>
      <c r="I148" s="1">
        <v>0.85</v>
      </c>
      <c r="J148" s="1">
        <v>2.0699999999999998</v>
      </c>
      <c r="K148" s="1">
        <v>4.4400000000000004</v>
      </c>
      <c r="L148" s="1">
        <v>9.17</v>
      </c>
      <c r="M148" s="1">
        <v>10.46</v>
      </c>
      <c r="N148" s="1">
        <v>9.86</v>
      </c>
      <c r="O148" s="1">
        <v>0</v>
      </c>
    </row>
    <row r="149" spans="1:15">
      <c r="A149" s="1" t="s">
        <v>35</v>
      </c>
      <c r="B149" s="1" t="s">
        <v>34</v>
      </c>
      <c r="C149" s="1" t="s">
        <v>32</v>
      </c>
      <c r="D149" s="2">
        <v>41790</v>
      </c>
      <c r="E149" s="1">
        <v>144.7688</v>
      </c>
      <c r="F149" s="1" t="s">
        <v>3</v>
      </c>
      <c r="G149" s="1" t="s">
        <v>66</v>
      </c>
      <c r="H149" s="1">
        <v>-0.22</v>
      </c>
      <c r="I149" s="1">
        <v>0.99</v>
      </c>
      <c r="J149" s="1">
        <v>2.25</v>
      </c>
      <c r="K149" s="1">
        <v>4.63</v>
      </c>
      <c r="L149" s="1">
        <v>8.06</v>
      </c>
      <c r="M149" s="1">
        <v>12.39</v>
      </c>
      <c r="N149" s="1">
        <v>5.31</v>
      </c>
      <c r="O149" s="1">
        <v>0</v>
      </c>
    </row>
    <row r="150" spans="1:15">
      <c r="A150" s="1" t="s">
        <v>17</v>
      </c>
      <c r="B150" s="1" t="s">
        <v>18</v>
      </c>
      <c r="C150" s="1" t="s">
        <v>12</v>
      </c>
      <c r="D150" s="2">
        <v>41790</v>
      </c>
      <c r="E150" s="1">
        <v>110.6656</v>
      </c>
      <c r="F150" s="1" t="s">
        <v>3</v>
      </c>
      <c r="G150" s="1" t="s">
        <v>26</v>
      </c>
      <c r="H150" s="1">
        <v>0.08</v>
      </c>
      <c r="I150" s="1">
        <v>0.38</v>
      </c>
      <c r="J150" s="1">
        <v>0.99</v>
      </c>
      <c r="K150" s="1">
        <v>2.72</v>
      </c>
      <c r="L150" s="1">
        <v>5.52</v>
      </c>
      <c r="M150" s="1">
        <v>9.7100000000000009</v>
      </c>
      <c r="N150" s="1">
        <v>-50.61</v>
      </c>
      <c r="O150" s="3">
        <v>76415589</v>
      </c>
    </row>
    <row r="151" spans="1:15">
      <c r="A151" s="1" t="s">
        <v>0</v>
      </c>
      <c r="B151" s="1" t="s">
        <v>1</v>
      </c>
      <c r="C151" s="1" t="s">
        <v>2</v>
      </c>
      <c r="D151" s="2">
        <v>41759</v>
      </c>
      <c r="E151" s="1">
        <v>46.832900000000002</v>
      </c>
      <c r="F151" s="1" t="s">
        <v>3</v>
      </c>
      <c r="G151" s="1" t="s">
        <v>89</v>
      </c>
      <c r="H151" s="1">
        <v>0.62</v>
      </c>
      <c r="I151" s="1">
        <v>-1.51</v>
      </c>
      <c r="J151" s="1">
        <v>0.6</v>
      </c>
      <c r="K151" s="1">
        <v>-2.06</v>
      </c>
      <c r="L151" s="1">
        <v>-4.67</v>
      </c>
      <c r="M151" s="1">
        <v>-20.74</v>
      </c>
      <c r="N151" s="1">
        <v>-7.77</v>
      </c>
      <c r="O151" s="3">
        <v>37138124</v>
      </c>
    </row>
    <row r="152" spans="1:15">
      <c r="A152" s="1" t="s">
        <v>4</v>
      </c>
      <c r="B152" s="1" t="s">
        <v>1</v>
      </c>
      <c r="C152" s="1" t="s">
        <v>2</v>
      </c>
      <c r="D152" s="2">
        <v>41759</v>
      </c>
      <c r="E152" s="1">
        <v>43.211300000000001</v>
      </c>
      <c r="F152" s="1" t="s">
        <v>3</v>
      </c>
      <c r="G152" s="1" t="s">
        <v>90</v>
      </c>
      <c r="H152" s="1">
        <v>1.63</v>
      </c>
      <c r="I152" s="1">
        <v>-0.98</v>
      </c>
      <c r="J152" s="1">
        <v>-3.24</v>
      </c>
      <c r="K152" s="1">
        <v>0.22</v>
      </c>
      <c r="L152" s="1">
        <v>-1.88</v>
      </c>
      <c r="M152" s="1">
        <v>-26.53</v>
      </c>
      <c r="N152" s="1">
        <v>-12.58</v>
      </c>
      <c r="O152" s="3">
        <v>23790604</v>
      </c>
    </row>
    <row r="153" spans="1:15">
      <c r="A153" s="1" t="s">
        <v>5</v>
      </c>
      <c r="B153" s="1" t="s">
        <v>1</v>
      </c>
      <c r="C153" s="1" t="s">
        <v>6</v>
      </c>
      <c r="D153" s="2">
        <v>41759</v>
      </c>
      <c r="E153" s="1">
        <v>27.387899999999998</v>
      </c>
      <c r="F153" s="1" t="s">
        <v>3</v>
      </c>
      <c r="G153" s="1" t="s">
        <v>76</v>
      </c>
      <c r="H153" s="1">
        <v>0.16</v>
      </c>
      <c r="I153" s="1">
        <v>-1.01</v>
      </c>
      <c r="J153" s="1">
        <v>-2.13</v>
      </c>
      <c r="K153" s="1">
        <v>0.89</v>
      </c>
      <c r="L153" s="1">
        <v>-9.69</v>
      </c>
      <c r="M153" s="1">
        <v>-19.670000000000002</v>
      </c>
      <c r="N153" s="1">
        <v>-17.64</v>
      </c>
      <c r="O153" s="3">
        <v>44581727</v>
      </c>
    </row>
    <row r="154" spans="1:15">
      <c r="A154" s="1" t="s">
        <v>7</v>
      </c>
      <c r="B154" s="1" t="s">
        <v>1</v>
      </c>
      <c r="C154" s="1" t="s">
        <v>8</v>
      </c>
      <c r="D154" s="2">
        <v>41759</v>
      </c>
      <c r="E154" s="1">
        <v>142.08009999999999</v>
      </c>
      <c r="F154" s="1" t="s">
        <v>3</v>
      </c>
      <c r="G154" s="1" t="s">
        <v>91</v>
      </c>
      <c r="H154" s="1">
        <v>2.09</v>
      </c>
      <c r="I154" s="1">
        <v>-0.76</v>
      </c>
      <c r="J154" s="1">
        <v>-3.36</v>
      </c>
      <c r="K154" s="1">
        <v>-0.74</v>
      </c>
      <c r="L154" s="1">
        <v>0.22</v>
      </c>
      <c r="M154" s="1">
        <v>-7.44</v>
      </c>
      <c r="N154" s="1">
        <v>5.04</v>
      </c>
      <c r="O154" s="3">
        <v>42812113</v>
      </c>
    </row>
    <row r="155" spans="1:15">
      <c r="A155" s="1" t="s">
        <v>9</v>
      </c>
      <c r="B155" s="1" t="s">
        <v>1</v>
      </c>
      <c r="C155" s="1" t="s">
        <v>8</v>
      </c>
      <c r="D155" s="2">
        <v>41759</v>
      </c>
      <c r="E155" s="1">
        <v>93.287800000000004</v>
      </c>
      <c r="F155" s="1" t="s">
        <v>3</v>
      </c>
      <c r="G155" s="1" t="s">
        <v>43</v>
      </c>
      <c r="H155" s="1">
        <v>1.05</v>
      </c>
      <c r="I155" s="1">
        <v>0.62</v>
      </c>
      <c r="J155" s="1">
        <v>0.11</v>
      </c>
      <c r="K155" s="1">
        <v>8.09</v>
      </c>
      <c r="L155" s="1">
        <v>3.64</v>
      </c>
      <c r="M155" s="1">
        <v>-29.49</v>
      </c>
      <c r="N155" s="1">
        <v>0.37</v>
      </c>
      <c r="O155" s="3">
        <v>21923828</v>
      </c>
    </row>
    <row r="156" spans="1:15">
      <c r="A156" s="1" t="s">
        <v>28</v>
      </c>
      <c r="B156" s="1" t="s">
        <v>29</v>
      </c>
      <c r="C156" s="1" t="s">
        <v>30</v>
      </c>
      <c r="D156" s="2">
        <v>41759</v>
      </c>
      <c r="E156" s="1">
        <v>123.7175</v>
      </c>
      <c r="F156" s="1" t="s">
        <v>3</v>
      </c>
      <c r="G156" s="1" t="s">
        <v>62</v>
      </c>
      <c r="H156" s="1">
        <v>0.18</v>
      </c>
      <c r="I156" s="1">
        <v>0.83</v>
      </c>
      <c r="J156" s="1">
        <v>2.0499999999999998</v>
      </c>
      <c r="K156" s="1">
        <v>4.4800000000000004</v>
      </c>
      <c r="L156" s="1">
        <v>7.34</v>
      </c>
      <c r="M156" s="1">
        <v>11.23</v>
      </c>
      <c r="N156" s="1">
        <v>5.85</v>
      </c>
      <c r="O156" s="1">
        <v>0</v>
      </c>
    </row>
    <row r="157" spans="1:15">
      <c r="A157" s="1" t="s">
        <v>31</v>
      </c>
      <c r="B157" s="1" t="s">
        <v>29</v>
      </c>
      <c r="C157" s="1" t="s">
        <v>32</v>
      </c>
      <c r="D157" s="2">
        <v>41759</v>
      </c>
      <c r="E157" s="1">
        <v>123.68899999999999</v>
      </c>
      <c r="F157" s="1" t="s">
        <v>3</v>
      </c>
      <c r="G157" s="1" t="s">
        <v>46</v>
      </c>
      <c r="H157" s="1">
        <v>0.22</v>
      </c>
      <c r="I157" s="1">
        <v>0.89</v>
      </c>
      <c r="J157" s="1">
        <v>2.3199999999999998</v>
      </c>
      <c r="K157" s="1">
        <v>4.79</v>
      </c>
      <c r="L157" s="1">
        <v>7.02</v>
      </c>
      <c r="M157" s="1">
        <v>12.51</v>
      </c>
      <c r="N157" s="1">
        <v>6.57</v>
      </c>
      <c r="O157" s="1">
        <v>0</v>
      </c>
    </row>
    <row r="158" spans="1:15">
      <c r="A158" s="1" t="s">
        <v>10</v>
      </c>
      <c r="B158" s="1" t="s">
        <v>11</v>
      </c>
      <c r="C158" s="1" t="s">
        <v>12</v>
      </c>
      <c r="D158" s="2">
        <v>41759</v>
      </c>
      <c r="E158" s="1">
        <v>89.538600000000002</v>
      </c>
      <c r="F158" s="1" t="s">
        <v>3</v>
      </c>
      <c r="G158" s="1" t="s">
        <v>57</v>
      </c>
      <c r="H158" s="1">
        <v>0.24</v>
      </c>
      <c r="I158" s="1">
        <v>1.53</v>
      </c>
      <c r="J158" s="1">
        <v>1.1299999999999999</v>
      </c>
      <c r="K158" s="1">
        <v>5.01</v>
      </c>
      <c r="L158" s="1">
        <v>0.16</v>
      </c>
      <c r="M158" s="1">
        <v>-12.78</v>
      </c>
      <c r="N158" s="1">
        <v>0.06</v>
      </c>
      <c r="O158" s="3">
        <v>33270043</v>
      </c>
    </row>
    <row r="159" spans="1:15">
      <c r="A159" s="1" t="s">
        <v>13</v>
      </c>
      <c r="B159" s="1" t="s">
        <v>14</v>
      </c>
      <c r="C159" s="1" t="s">
        <v>2</v>
      </c>
      <c r="D159" s="2">
        <v>41759</v>
      </c>
      <c r="E159" s="4">
        <v>1009.68</v>
      </c>
      <c r="F159" s="1" t="s">
        <v>3</v>
      </c>
      <c r="G159" s="1" t="s">
        <v>26</v>
      </c>
      <c r="H159" s="1">
        <v>0.08</v>
      </c>
      <c r="I159" s="1">
        <v>0.34</v>
      </c>
      <c r="J159" s="1">
        <v>0</v>
      </c>
      <c r="K159" s="1">
        <v>0</v>
      </c>
      <c r="L159" s="1">
        <v>0</v>
      </c>
      <c r="M159" s="1">
        <v>0</v>
      </c>
      <c r="N159" s="1">
        <v>4.07</v>
      </c>
      <c r="O159" s="3">
        <v>40988649</v>
      </c>
    </row>
    <row r="160" spans="1:15">
      <c r="A160" s="1" t="s">
        <v>15</v>
      </c>
      <c r="B160" s="1" t="s">
        <v>14</v>
      </c>
      <c r="C160" s="1" t="s">
        <v>12</v>
      </c>
      <c r="D160" s="2">
        <v>41759</v>
      </c>
      <c r="E160" s="1">
        <v>106.35080000000001</v>
      </c>
      <c r="F160" s="1" t="s">
        <v>3</v>
      </c>
      <c r="G160" s="1" t="s">
        <v>26</v>
      </c>
      <c r="H160" s="1">
        <v>7.0000000000000007E-2</v>
      </c>
      <c r="I160" s="1">
        <v>0.28000000000000003</v>
      </c>
      <c r="J160" s="1">
        <v>0.83</v>
      </c>
      <c r="K160" s="1">
        <v>1.65</v>
      </c>
      <c r="L160" s="1">
        <v>3.14</v>
      </c>
      <c r="M160" s="1">
        <v>0</v>
      </c>
      <c r="N160" s="1">
        <v>3.37</v>
      </c>
      <c r="O160" s="3">
        <v>140744820</v>
      </c>
    </row>
    <row r="161" spans="1:15">
      <c r="A161" s="1" t="s">
        <v>16</v>
      </c>
      <c r="B161" s="1" t="s">
        <v>14</v>
      </c>
      <c r="C161" s="1" t="s">
        <v>8</v>
      </c>
      <c r="D161" s="2">
        <v>41759</v>
      </c>
      <c r="E161" s="1">
        <v>102.8447</v>
      </c>
      <c r="F161" s="1" t="s">
        <v>3</v>
      </c>
      <c r="G161" s="1" t="s">
        <v>26</v>
      </c>
      <c r="H161" s="1">
        <v>0.08</v>
      </c>
      <c r="I161" s="1">
        <v>0.34</v>
      </c>
      <c r="J161" s="1">
        <v>1.1100000000000001</v>
      </c>
      <c r="K161" s="1">
        <v>2.25</v>
      </c>
      <c r="L161" s="1">
        <v>1.22</v>
      </c>
      <c r="M161" s="1">
        <v>0</v>
      </c>
      <c r="N161" s="1">
        <v>3.04</v>
      </c>
      <c r="O161" s="3">
        <v>61819234</v>
      </c>
    </row>
    <row r="162" spans="1:15">
      <c r="A162" s="1" t="s">
        <v>33</v>
      </c>
      <c r="B162" s="1" t="s">
        <v>34</v>
      </c>
      <c r="C162" s="1" t="s">
        <v>30</v>
      </c>
      <c r="D162" s="2">
        <v>41759</v>
      </c>
      <c r="E162" s="1">
        <v>146.61160000000001</v>
      </c>
      <c r="F162" s="1" t="s">
        <v>3</v>
      </c>
      <c r="G162" s="1" t="s">
        <v>46</v>
      </c>
      <c r="H162" s="1">
        <v>0.38</v>
      </c>
      <c r="I162" s="1">
        <v>0.71</v>
      </c>
      <c r="J162" s="1">
        <v>1.97</v>
      </c>
      <c r="K162" s="1">
        <v>4.04</v>
      </c>
      <c r="L162" s="1">
        <v>7.55</v>
      </c>
      <c r="M162" s="1">
        <v>10.29</v>
      </c>
      <c r="N162" s="1">
        <v>9.86</v>
      </c>
      <c r="O162" s="1">
        <v>0</v>
      </c>
    </row>
    <row r="163" spans="1:15">
      <c r="A163" s="1" t="s">
        <v>35</v>
      </c>
      <c r="B163" s="1" t="s">
        <v>34</v>
      </c>
      <c r="C163" s="1" t="s">
        <v>32</v>
      </c>
      <c r="D163" s="2">
        <v>41759</v>
      </c>
      <c r="E163" s="1">
        <v>143.47730000000001</v>
      </c>
      <c r="F163" s="1" t="s">
        <v>3</v>
      </c>
      <c r="G163" s="1" t="s">
        <v>58</v>
      </c>
      <c r="H163" s="1">
        <v>0.43</v>
      </c>
      <c r="I163" s="1">
        <v>0.67</v>
      </c>
      <c r="J163" s="1">
        <v>2.0499999999999998</v>
      </c>
      <c r="K163" s="1">
        <v>4.08</v>
      </c>
      <c r="L163" s="1">
        <v>6.94</v>
      </c>
      <c r="M163" s="1">
        <v>12.37</v>
      </c>
      <c r="N163" s="1">
        <v>5.31</v>
      </c>
      <c r="O163" s="1">
        <v>0</v>
      </c>
    </row>
    <row r="164" spans="1:15">
      <c r="A164" s="1" t="s">
        <v>17</v>
      </c>
      <c r="B164" s="1" t="s">
        <v>18</v>
      </c>
      <c r="C164" s="1" t="s">
        <v>12</v>
      </c>
      <c r="D164" s="2">
        <v>41759</v>
      </c>
      <c r="E164" s="1">
        <v>110.2594</v>
      </c>
      <c r="F164" s="1" t="s">
        <v>3</v>
      </c>
      <c r="G164" s="1" t="s">
        <v>27</v>
      </c>
      <c r="H164" s="1">
        <v>0.1</v>
      </c>
      <c r="I164" s="1">
        <v>0.35</v>
      </c>
      <c r="J164" s="1">
        <v>1.05</v>
      </c>
      <c r="K164" s="1">
        <v>3.17</v>
      </c>
      <c r="L164" s="1">
        <v>5.45</v>
      </c>
      <c r="M164" s="1">
        <v>9.81</v>
      </c>
      <c r="N164" s="1">
        <v>-50.61</v>
      </c>
      <c r="O164" s="3">
        <v>76136547</v>
      </c>
    </row>
    <row r="165" spans="1:15">
      <c r="A165" s="1" t="s">
        <v>0</v>
      </c>
      <c r="B165" s="1" t="s">
        <v>1</v>
      </c>
      <c r="C165" s="1" t="s">
        <v>2</v>
      </c>
      <c r="D165" s="2">
        <v>41729</v>
      </c>
      <c r="E165" s="1">
        <v>47.552399999999999</v>
      </c>
      <c r="F165" s="1" t="s">
        <v>3</v>
      </c>
      <c r="G165" s="1" t="s">
        <v>58</v>
      </c>
      <c r="H165" s="1">
        <v>1.9</v>
      </c>
      <c r="I165" s="1">
        <v>0.44</v>
      </c>
      <c r="J165" s="1">
        <v>2.15</v>
      </c>
      <c r="K165" s="1">
        <v>-0.59</v>
      </c>
      <c r="L165" s="1">
        <v>-3.58</v>
      </c>
      <c r="M165" s="1">
        <v>-23.14</v>
      </c>
      <c r="N165" s="1">
        <v>-7.77</v>
      </c>
      <c r="O165" s="3">
        <v>37445968</v>
      </c>
    </row>
    <row r="166" spans="1:15">
      <c r="A166" s="1" t="s">
        <v>4</v>
      </c>
      <c r="B166" s="1" t="s">
        <v>1</v>
      </c>
      <c r="C166" s="1" t="s">
        <v>2</v>
      </c>
      <c r="D166" s="2">
        <v>41729</v>
      </c>
      <c r="E166" s="1">
        <v>43.637099999999997</v>
      </c>
      <c r="F166" s="1" t="s">
        <v>3</v>
      </c>
      <c r="G166" s="1" t="s">
        <v>58</v>
      </c>
      <c r="H166" s="1">
        <v>1.94</v>
      </c>
      <c r="I166" s="1">
        <v>-0.37</v>
      </c>
      <c r="J166" s="1">
        <v>-1.98</v>
      </c>
      <c r="K166" s="1">
        <v>-0.53</v>
      </c>
      <c r="L166" s="1">
        <v>-1.96</v>
      </c>
      <c r="M166" s="1">
        <v>-28.9</v>
      </c>
      <c r="N166" s="1">
        <v>-12.58</v>
      </c>
      <c r="O166" s="3">
        <v>24405993</v>
      </c>
    </row>
    <row r="167" spans="1:15">
      <c r="A167" s="1" t="s">
        <v>5</v>
      </c>
      <c r="B167" s="1" t="s">
        <v>1</v>
      </c>
      <c r="C167" s="1" t="s">
        <v>6</v>
      </c>
      <c r="D167" s="2">
        <v>41729</v>
      </c>
      <c r="E167" s="1">
        <v>27.668099999999999</v>
      </c>
      <c r="F167" s="1" t="s">
        <v>3</v>
      </c>
      <c r="G167" s="1" t="s">
        <v>63</v>
      </c>
      <c r="H167" s="1">
        <v>2.0499999999999998</v>
      </c>
      <c r="I167" s="1">
        <v>1.19</v>
      </c>
      <c r="J167" s="1">
        <v>-0.34</v>
      </c>
      <c r="K167" s="1">
        <v>0.43</v>
      </c>
      <c r="L167" s="1">
        <v>-8.7899999999999991</v>
      </c>
      <c r="M167" s="1">
        <v>-20.8</v>
      </c>
      <c r="N167" s="1">
        <v>-17.64</v>
      </c>
      <c r="O167" s="3">
        <v>45033778</v>
      </c>
    </row>
    <row r="168" spans="1:15">
      <c r="A168" s="1" t="s">
        <v>7</v>
      </c>
      <c r="B168" s="1" t="s">
        <v>1</v>
      </c>
      <c r="C168" s="1" t="s">
        <v>8</v>
      </c>
      <c r="D168" s="2">
        <v>41729</v>
      </c>
      <c r="E168" s="1">
        <v>143.1737</v>
      </c>
      <c r="F168" s="1" t="s">
        <v>3</v>
      </c>
      <c r="G168" s="1" t="s">
        <v>58</v>
      </c>
      <c r="H168" s="1">
        <v>1.1399999999999999</v>
      </c>
      <c r="I168" s="1">
        <v>-0.12</v>
      </c>
      <c r="J168" s="1">
        <v>-1.61</v>
      </c>
      <c r="K168" s="1">
        <v>0.32</v>
      </c>
      <c r="L168" s="1">
        <v>-0.18</v>
      </c>
      <c r="M168" s="1">
        <v>-9.83</v>
      </c>
      <c r="N168" s="1">
        <v>5.04</v>
      </c>
      <c r="O168" s="3">
        <v>42764349</v>
      </c>
    </row>
    <row r="169" spans="1:15">
      <c r="A169" s="1" t="s">
        <v>9</v>
      </c>
      <c r="B169" s="1" t="s">
        <v>1</v>
      </c>
      <c r="C169" s="1" t="s">
        <v>8</v>
      </c>
      <c r="D169" s="2">
        <v>41729</v>
      </c>
      <c r="E169" s="1">
        <v>92.716999999999999</v>
      </c>
      <c r="F169" s="1" t="s">
        <v>3</v>
      </c>
      <c r="G169" s="1" t="s">
        <v>58</v>
      </c>
      <c r="H169" s="1">
        <v>0.06</v>
      </c>
      <c r="I169" s="1">
        <v>-0.83</v>
      </c>
      <c r="J169" s="1">
        <v>3.05</v>
      </c>
      <c r="K169" s="1">
        <v>5.78</v>
      </c>
      <c r="L169" s="1">
        <v>0.39</v>
      </c>
      <c r="M169" s="1">
        <v>-31.77</v>
      </c>
      <c r="N169" s="1">
        <v>0.37</v>
      </c>
      <c r="O169" s="3">
        <v>21731645</v>
      </c>
    </row>
    <row r="170" spans="1:15">
      <c r="A170" s="1" t="s">
        <v>28</v>
      </c>
      <c r="B170" s="1" t="s">
        <v>29</v>
      </c>
      <c r="C170" s="1" t="s">
        <v>30</v>
      </c>
      <c r="D170" s="2">
        <v>41729</v>
      </c>
      <c r="E170" s="1">
        <v>122.70099999999999</v>
      </c>
      <c r="F170" s="1" t="s">
        <v>3</v>
      </c>
      <c r="G170" s="1" t="s">
        <v>26</v>
      </c>
      <c r="H170" s="1">
        <v>-0.08</v>
      </c>
      <c r="I170" s="1">
        <v>0.66</v>
      </c>
      <c r="J170" s="1">
        <v>3</v>
      </c>
      <c r="K170" s="1">
        <v>3.57</v>
      </c>
      <c r="L170" s="1">
        <v>6.77</v>
      </c>
      <c r="M170" s="1">
        <v>11.47</v>
      </c>
      <c r="N170" s="1">
        <v>5.85</v>
      </c>
      <c r="O170" s="1">
        <v>0</v>
      </c>
    </row>
    <row r="171" spans="1:15">
      <c r="A171" s="1" t="s">
        <v>31</v>
      </c>
      <c r="B171" s="1" t="s">
        <v>29</v>
      </c>
      <c r="C171" s="1" t="s">
        <v>32</v>
      </c>
      <c r="D171" s="2">
        <v>41729</v>
      </c>
      <c r="E171" s="1">
        <v>122.6015</v>
      </c>
      <c r="F171" s="1" t="s">
        <v>3</v>
      </c>
      <c r="G171" s="1" t="s">
        <v>26</v>
      </c>
      <c r="H171" s="1">
        <v>0.38</v>
      </c>
      <c r="I171" s="1">
        <v>1.06</v>
      </c>
      <c r="J171" s="1">
        <v>3.25</v>
      </c>
      <c r="K171" s="1">
        <v>3.8</v>
      </c>
      <c r="L171" s="1">
        <v>6.72</v>
      </c>
      <c r="M171" s="1">
        <v>11.96</v>
      </c>
      <c r="N171" s="1">
        <v>6.57</v>
      </c>
      <c r="O171" s="1">
        <v>0</v>
      </c>
    </row>
    <row r="172" spans="1:15">
      <c r="A172" s="1" t="s">
        <v>10</v>
      </c>
      <c r="B172" s="1" t="s">
        <v>11</v>
      </c>
      <c r="C172" s="1" t="s">
        <v>12</v>
      </c>
      <c r="D172" s="2">
        <v>41729</v>
      </c>
      <c r="E172" s="1">
        <v>88.191800000000001</v>
      </c>
      <c r="F172" s="1" t="s">
        <v>3</v>
      </c>
      <c r="G172" s="1" t="s">
        <v>58</v>
      </c>
      <c r="H172" s="1">
        <v>-0.71</v>
      </c>
      <c r="I172" s="1">
        <v>1.1399999999999999</v>
      </c>
      <c r="J172" s="1">
        <v>3.73</v>
      </c>
      <c r="K172" s="1">
        <v>0.83</v>
      </c>
      <c r="L172" s="1">
        <v>-3.31</v>
      </c>
      <c r="M172" s="1">
        <v>-15.52</v>
      </c>
      <c r="N172" s="1">
        <v>0.06</v>
      </c>
      <c r="O172" s="3">
        <v>29461676</v>
      </c>
    </row>
    <row r="173" spans="1:15">
      <c r="A173" s="1" t="s">
        <v>13</v>
      </c>
      <c r="B173" s="1" t="s">
        <v>14</v>
      </c>
      <c r="C173" s="1" t="s">
        <v>2</v>
      </c>
      <c r="D173" s="2">
        <v>41729</v>
      </c>
      <c r="E173" s="4">
        <v>1006.26</v>
      </c>
      <c r="F173" s="1" t="s">
        <v>3</v>
      </c>
      <c r="G173" s="1" t="s">
        <v>26</v>
      </c>
      <c r="H173" s="1">
        <v>0.09</v>
      </c>
      <c r="I173" s="1">
        <v>0.35</v>
      </c>
      <c r="J173" s="1">
        <v>0</v>
      </c>
      <c r="K173" s="1">
        <v>0</v>
      </c>
      <c r="L173" s="1">
        <v>0</v>
      </c>
      <c r="M173" s="1">
        <v>0</v>
      </c>
      <c r="N173" s="1">
        <v>4.07</v>
      </c>
      <c r="O173" s="3">
        <v>41106739</v>
      </c>
    </row>
    <row r="174" spans="1:15">
      <c r="A174" s="1" t="s">
        <v>15</v>
      </c>
      <c r="B174" s="1" t="s">
        <v>14</v>
      </c>
      <c r="C174" s="1" t="s">
        <v>12</v>
      </c>
      <c r="D174" s="2">
        <v>41729</v>
      </c>
      <c r="E174" s="1">
        <v>106.0519</v>
      </c>
      <c r="F174" s="1" t="s">
        <v>3</v>
      </c>
      <c r="G174" s="1" t="s">
        <v>26</v>
      </c>
      <c r="H174" s="1">
        <v>7.0000000000000007E-2</v>
      </c>
      <c r="I174" s="1">
        <v>0.28000000000000003</v>
      </c>
      <c r="J174" s="1">
        <v>0.83</v>
      </c>
      <c r="K174" s="1">
        <v>1.62</v>
      </c>
      <c r="L174" s="1">
        <v>3.13</v>
      </c>
      <c r="M174" s="1">
        <v>0</v>
      </c>
      <c r="N174" s="1">
        <v>3.37</v>
      </c>
      <c r="O174" s="3">
        <v>156805025</v>
      </c>
    </row>
    <row r="175" spans="1:15">
      <c r="A175" s="1" t="s">
        <v>16</v>
      </c>
      <c r="B175" s="1" t="s">
        <v>14</v>
      </c>
      <c r="C175" s="1" t="s">
        <v>8</v>
      </c>
      <c r="D175" s="2">
        <v>41729</v>
      </c>
      <c r="E175" s="1">
        <v>102.49299999999999</v>
      </c>
      <c r="F175" s="1" t="s">
        <v>3</v>
      </c>
      <c r="G175" s="1" t="s">
        <v>73</v>
      </c>
      <c r="H175" s="1">
        <v>0.09</v>
      </c>
      <c r="I175" s="1">
        <v>0.38</v>
      </c>
      <c r="J175" s="1">
        <v>1.1299999999999999</v>
      </c>
      <c r="K175" s="1">
        <v>2.29</v>
      </c>
      <c r="L175" s="1">
        <v>0.87</v>
      </c>
      <c r="M175" s="1">
        <v>0</v>
      </c>
      <c r="N175" s="1">
        <v>3.04</v>
      </c>
      <c r="O175" s="3">
        <v>23901109</v>
      </c>
    </row>
    <row r="176" spans="1:15">
      <c r="A176" s="1" t="s">
        <v>33</v>
      </c>
      <c r="B176" s="1" t="s">
        <v>34</v>
      </c>
      <c r="C176" s="1" t="s">
        <v>30</v>
      </c>
      <c r="D176" s="2">
        <v>41729</v>
      </c>
      <c r="E176" s="1">
        <v>145.5847</v>
      </c>
      <c r="F176" s="1" t="s">
        <v>3</v>
      </c>
      <c r="G176" s="1" t="s">
        <v>26</v>
      </c>
      <c r="H176" s="1">
        <v>0</v>
      </c>
      <c r="I176" s="1">
        <v>0.65</v>
      </c>
      <c r="J176" s="1">
        <v>2.2599999999999998</v>
      </c>
      <c r="K176" s="1">
        <v>3.67</v>
      </c>
      <c r="L176" s="1">
        <v>6.09</v>
      </c>
      <c r="M176" s="1">
        <v>10.029999999999999</v>
      </c>
      <c r="N176" s="1">
        <v>9.86</v>
      </c>
      <c r="O176" s="1">
        <v>0</v>
      </c>
    </row>
    <row r="177" spans="1:15">
      <c r="A177" s="1" t="s">
        <v>35</v>
      </c>
      <c r="B177" s="1" t="s">
        <v>34</v>
      </c>
      <c r="C177" s="1" t="s">
        <v>32</v>
      </c>
      <c r="D177" s="2">
        <v>41729</v>
      </c>
      <c r="E177" s="1">
        <v>142.5256</v>
      </c>
      <c r="F177" s="1" t="s">
        <v>3</v>
      </c>
      <c r="G177" s="1" t="s">
        <v>26</v>
      </c>
      <c r="H177" s="1">
        <v>0.08</v>
      </c>
      <c r="I177" s="1">
        <v>0.78</v>
      </c>
      <c r="J177" s="1">
        <v>2.37</v>
      </c>
      <c r="K177" s="1">
        <v>3.65</v>
      </c>
      <c r="L177" s="1">
        <v>6.21</v>
      </c>
      <c r="M177" s="1">
        <v>12.19</v>
      </c>
      <c r="N177" s="1">
        <v>5.31</v>
      </c>
      <c r="O177" s="1">
        <v>0</v>
      </c>
    </row>
    <row r="178" spans="1:15">
      <c r="A178" s="1" t="s">
        <v>17</v>
      </c>
      <c r="B178" s="1" t="s">
        <v>18</v>
      </c>
      <c r="C178" s="1" t="s">
        <v>12</v>
      </c>
      <c r="D178" s="2">
        <v>41729</v>
      </c>
      <c r="E178" s="1">
        <v>109.8719</v>
      </c>
      <c r="F178" s="1" t="s">
        <v>3</v>
      </c>
      <c r="G178" s="1" t="s">
        <v>26</v>
      </c>
      <c r="H178" s="1">
        <v>0.03</v>
      </c>
      <c r="I178" s="1">
        <v>0.28000000000000003</v>
      </c>
      <c r="J178" s="1">
        <v>2.25</v>
      </c>
      <c r="K178" s="1">
        <v>3.07</v>
      </c>
      <c r="L178" s="1">
        <v>5.12</v>
      </c>
      <c r="M178" s="1">
        <v>-89.01</v>
      </c>
      <c r="N178" s="1">
        <v>-50.61</v>
      </c>
      <c r="O178" s="3">
        <v>66172755</v>
      </c>
    </row>
    <row r="179" spans="1:15">
      <c r="A179" s="1" t="s">
        <v>0</v>
      </c>
      <c r="B179" s="1" t="s">
        <v>1</v>
      </c>
      <c r="C179" s="1" t="s">
        <v>2</v>
      </c>
      <c r="D179" s="2">
        <v>41698</v>
      </c>
      <c r="E179" s="1">
        <v>47.315899999999999</v>
      </c>
      <c r="F179" s="1" t="s">
        <v>3</v>
      </c>
      <c r="G179" s="1" t="s">
        <v>92</v>
      </c>
      <c r="H179" s="1">
        <v>1.62</v>
      </c>
      <c r="I179" s="1">
        <v>0.81</v>
      </c>
      <c r="J179" s="1">
        <v>0.43</v>
      </c>
      <c r="K179" s="1">
        <v>-0.94</v>
      </c>
      <c r="L179" s="1">
        <v>-11.14</v>
      </c>
      <c r="M179" s="1">
        <v>-21.64</v>
      </c>
      <c r="N179" s="1">
        <v>-7.77</v>
      </c>
      <c r="O179" s="3">
        <v>36860045</v>
      </c>
    </row>
    <row r="180" spans="1:15">
      <c r="A180" s="1" t="s">
        <v>4</v>
      </c>
      <c r="B180" s="1" t="s">
        <v>1</v>
      </c>
      <c r="C180" s="1" t="s">
        <v>2</v>
      </c>
      <c r="D180" s="2">
        <v>41698</v>
      </c>
      <c r="E180" s="1">
        <v>44.033099999999997</v>
      </c>
      <c r="F180" s="1" t="s">
        <v>3</v>
      </c>
      <c r="G180" s="1" t="s">
        <v>93</v>
      </c>
      <c r="H180" s="1">
        <v>1.41</v>
      </c>
      <c r="I180" s="1">
        <v>-2.02</v>
      </c>
      <c r="J180" s="1">
        <v>0.73</v>
      </c>
      <c r="K180" s="1">
        <v>0.3</v>
      </c>
      <c r="L180" s="1">
        <v>-4.55</v>
      </c>
      <c r="M180" s="1">
        <v>-27</v>
      </c>
      <c r="N180" s="1">
        <v>-12.58</v>
      </c>
      <c r="O180" s="3">
        <v>23524470</v>
      </c>
    </row>
    <row r="181" spans="1:15">
      <c r="A181" s="1" t="s">
        <v>5</v>
      </c>
      <c r="B181" s="1" t="s">
        <v>1</v>
      </c>
      <c r="C181" s="1" t="s">
        <v>6</v>
      </c>
      <c r="D181" s="2">
        <v>41698</v>
      </c>
      <c r="E181" s="1">
        <v>27.353300000000001</v>
      </c>
      <c r="F181" s="1" t="s">
        <v>3</v>
      </c>
      <c r="G181" s="1" t="s">
        <v>41</v>
      </c>
      <c r="H181" s="1">
        <v>-0.62</v>
      </c>
      <c r="I181" s="1">
        <v>-2.0299999999999998</v>
      </c>
      <c r="J181" s="1">
        <v>1.56</v>
      </c>
      <c r="K181" s="1">
        <v>-1.79</v>
      </c>
      <c r="L181" s="1">
        <v>-11.82</v>
      </c>
      <c r="M181" s="1">
        <v>-23.23</v>
      </c>
      <c r="N181" s="1">
        <v>-17.64</v>
      </c>
      <c r="O181" s="3">
        <v>44729120</v>
      </c>
    </row>
    <row r="182" spans="1:15">
      <c r="A182" s="1" t="s">
        <v>7</v>
      </c>
      <c r="B182" s="1" t="s">
        <v>1</v>
      </c>
      <c r="C182" s="1" t="s">
        <v>8</v>
      </c>
      <c r="D182" s="2">
        <v>41698</v>
      </c>
      <c r="E182" s="1">
        <v>143.57499999999999</v>
      </c>
      <c r="F182" s="1" t="s">
        <v>3</v>
      </c>
      <c r="G182" s="1" t="s">
        <v>26</v>
      </c>
      <c r="H182" s="1">
        <v>1.1000000000000001</v>
      </c>
      <c r="I182" s="1">
        <v>-2.95</v>
      </c>
      <c r="J182" s="1">
        <v>1.74</v>
      </c>
      <c r="K182" s="1">
        <v>4.24</v>
      </c>
      <c r="L182" s="1">
        <v>-3.49</v>
      </c>
      <c r="M182" s="1">
        <v>-7.62</v>
      </c>
      <c r="N182" s="1">
        <v>5.04</v>
      </c>
      <c r="O182" s="3">
        <v>42883659</v>
      </c>
    </row>
    <row r="183" spans="1:15">
      <c r="A183" s="1" t="s">
        <v>9</v>
      </c>
      <c r="B183" s="1" t="s">
        <v>1</v>
      </c>
      <c r="C183" s="1" t="s">
        <v>8</v>
      </c>
      <c r="D183" s="2">
        <v>41698</v>
      </c>
      <c r="E183" s="1">
        <v>92.944400000000002</v>
      </c>
      <c r="F183" s="1" t="s">
        <v>3</v>
      </c>
      <c r="G183" s="1" t="s">
        <v>94</v>
      </c>
      <c r="H183" s="1">
        <v>0.54</v>
      </c>
      <c r="I183" s="1">
        <v>-0.78</v>
      </c>
      <c r="J183" s="1">
        <v>7.63</v>
      </c>
      <c r="K183" s="1">
        <v>10.61</v>
      </c>
      <c r="L183" s="1">
        <v>0.32</v>
      </c>
      <c r="M183" s="1">
        <v>-31.92</v>
      </c>
      <c r="N183" s="1">
        <v>0.37</v>
      </c>
      <c r="O183" s="3">
        <v>21707984</v>
      </c>
    </row>
    <row r="184" spans="1:15">
      <c r="A184" s="1" t="s">
        <v>28</v>
      </c>
      <c r="B184" s="1" t="s">
        <v>29</v>
      </c>
      <c r="C184" s="1" t="s">
        <v>30</v>
      </c>
      <c r="D184" s="2">
        <v>41698</v>
      </c>
      <c r="E184" s="1">
        <v>121.7637</v>
      </c>
      <c r="F184" s="1" t="s">
        <v>3</v>
      </c>
      <c r="G184" s="1" t="s">
        <v>88</v>
      </c>
      <c r="H184" s="1">
        <v>0.52</v>
      </c>
      <c r="I184" s="1">
        <v>0.31</v>
      </c>
      <c r="J184" s="1">
        <v>2.84</v>
      </c>
      <c r="K184" s="1">
        <v>3.68</v>
      </c>
      <c r="L184" s="1">
        <v>6.18</v>
      </c>
      <c r="M184" s="1">
        <v>10.6</v>
      </c>
      <c r="N184" s="1">
        <v>5.85</v>
      </c>
      <c r="O184" s="1">
        <v>0</v>
      </c>
    </row>
    <row r="185" spans="1:15">
      <c r="A185" s="1" t="s">
        <v>31</v>
      </c>
      <c r="B185" s="1" t="s">
        <v>29</v>
      </c>
      <c r="C185" s="1" t="s">
        <v>32</v>
      </c>
      <c r="D185" s="2">
        <v>41698</v>
      </c>
      <c r="E185" s="1">
        <v>121.2017</v>
      </c>
      <c r="F185" s="1" t="s">
        <v>3</v>
      </c>
      <c r="G185" s="1" t="s">
        <v>59</v>
      </c>
      <c r="H185" s="1">
        <v>0.3</v>
      </c>
      <c r="I185" s="1">
        <v>0.19</v>
      </c>
      <c r="J185" s="1">
        <v>2.52</v>
      </c>
      <c r="K185" s="1">
        <v>2.86</v>
      </c>
      <c r="L185" s="1">
        <v>5.6</v>
      </c>
      <c r="M185" s="1">
        <v>10.88</v>
      </c>
      <c r="N185" s="1">
        <v>6.57</v>
      </c>
      <c r="O185" s="1">
        <v>0</v>
      </c>
    </row>
    <row r="186" spans="1:15">
      <c r="A186" s="1" t="s">
        <v>10</v>
      </c>
      <c r="B186" s="1" t="s">
        <v>11</v>
      </c>
      <c r="C186" s="1" t="s">
        <v>12</v>
      </c>
      <c r="D186" s="2">
        <v>41698</v>
      </c>
      <c r="E186" s="1">
        <v>87.501800000000003</v>
      </c>
      <c r="F186" s="1" t="s">
        <v>3</v>
      </c>
      <c r="G186" s="1" t="s">
        <v>27</v>
      </c>
      <c r="H186" s="1">
        <v>1.08</v>
      </c>
      <c r="I186" s="1">
        <v>-1.25</v>
      </c>
      <c r="J186" s="1">
        <v>3.22</v>
      </c>
      <c r="K186" s="1">
        <v>0.72</v>
      </c>
      <c r="L186" s="1">
        <v>-5.28</v>
      </c>
      <c r="M186" s="1">
        <v>-17.079999999999998</v>
      </c>
      <c r="N186" s="1">
        <v>0.06</v>
      </c>
      <c r="O186" s="3">
        <v>29177475</v>
      </c>
    </row>
    <row r="187" spans="1:15">
      <c r="A187" s="1" t="s">
        <v>13</v>
      </c>
      <c r="B187" s="1" t="s">
        <v>14</v>
      </c>
      <c r="C187" s="1" t="s">
        <v>2</v>
      </c>
      <c r="D187" s="2">
        <v>41698</v>
      </c>
      <c r="E187" s="4">
        <v>1002.61</v>
      </c>
      <c r="F187" s="1" t="s">
        <v>3</v>
      </c>
      <c r="G187" s="1" t="s">
        <v>73</v>
      </c>
      <c r="H187" s="1">
        <v>0.08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4.07</v>
      </c>
      <c r="O187" s="3">
        <v>21874543</v>
      </c>
    </row>
    <row r="188" spans="1:15">
      <c r="A188" s="1" t="s">
        <v>15</v>
      </c>
      <c r="B188" s="1" t="s">
        <v>14</v>
      </c>
      <c r="C188" s="1" t="s">
        <v>12</v>
      </c>
      <c r="D188" s="2">
        <v>41698</v>
      </c>
      <c r="E188" s="1">
        <v>105.7496</v>
      </c>
      <c r="F188" s="1" t="s">
        <v>3</v>
      </c>
      <c r="G188" s="1" t="s">
        <v>26</v>
      </c>
      <c r="H188" s="1">
        <v>0.06</v>
      </c>
      <c r="I188" s="1">
        <v>0.27</v>
      </c>
      <c r="J188" s="1">
        <v>0.82</v>
      </c>
      <c r="K188" s="1">
        <v>1.58</v>
      </c>
      <c r="L188" s="1">
        <v>3.13</v>
      </c>
      <c r="M188" s="1">
        <v>0</v>
      </c>
      <c r="N188" s="1">
        <v>3.37</v>
      </c>
      <c r="O188" s="3">
        <v>142271418</v>
      </c>
    </row>
    <row r="189" spans="1:15">
      <c r="A189" s="1" t="s">
        <v>16</v>
      </c>
      <c r="B189" s="1" t="s">
        <v>14</v>
      </c>
      <c r="C189" s="1" t="s">
        <v>8</v>
      </c>
      <c r="D189" s="2">
        <v>41698</v>
      </c>
      <c r="E189" s="1">
        <v>102.09650000000001</v>
      </c>
      <c r="F189" s="1" t="s">
        <v>3</v>
      </c>
      <c r="G189" s="1" t="s">
        <v>73</v>
      </c>
      <c r="H189" s="1">
        <v>0.09</v>
      </c>
      <c r="I189" s="1">
        <v>0.38</v>
      </c>
      <c r="J189" s="1">
        <v>1.1399999999999999</v>
      </c>
      <c r="K189" s="1">
        <v>0.48</v>
      </c>
      <c r="L189" s="1">
        <v>0.48</v>
      </c>
      <c r="M189" s="1">
        <v>0</v>
      </c>
      <c r="N189" s="1">
        <v>3.04</v>
      </c>
      <c r="O189" s="3">
        <v>21067231</v>
      </c>
    </row>
    <row r="190" spans="1:15">
      <c r="A190" s="1" t="s">
        <v>33</v>
      </c>
      <c r="B190" s="1" t="s">
        <v>34</v>
      </c>
      <c r="C190" s="1" t="s">
        <v>30</v>
      </c>
      <c r="D190" s="2">
        <v>41698</v>
      </c>
      <c r="E190" s="1">
        <v>144.5206</v>
      </c>
      <c r="F190" s="1" t="s">
        <v>3</v>
      </c>
      <c r="G190" s="1" t="s">
        <v>27</v>
      </c>
      <c r="H190" s="1">
        <v>0.52</v>
      </c>
      <c r="I190" s="1">
        <v>0.46</v>
      </c>
      <c r="J190" s="1">
        <v>2.1800000000000002</v>
      </c>
      <c r="K190" s="1">
        <v>3.8</v>
      </c>
      <c r="L190" s="1">
        <v>5.57</v>
      </c>
      <c r="M190" s="1">
        <v>9.52</v>
      </c>
      <c r="N190" s="1">
        <v>9.86</v>
      </c>
      <c r="O190" s="1">
        <v>0</v>
      </c>
    </row>
    <row r="191" spans="1:15">
      <c r="A191" s="1" t="s">
        <v>35</v>
      </c>
      <c r="B191" s="1" t="s">
        <v>34</v>
      </c>
      <c r="C191" s="1" t="s">
        <v>32</v>
      </c>
      <c r="D191" s="2">
        <v>41698</v>
      </c>
      <c r="E191" s="1">
        <v>141.3647</v>
      </c>
      <c r="F191" s="1" t="s">
        <v>3</v>
      </c>
      <c r="G191" s="1" t="s">
        <v>27</v>
      </c>
      <c r="H191" s="1">
        <v>0.48</v>
      </c>
      <c r="I191" s="1">
        <v>0.47</v>
      </c>
      <c r="J191" s="1">
        <v>2.2000000000000002</v>
      </c>
      <c r="K191" s="1">
        <v>3.48</v>
      </c>
      <c r="L191" s="1">
        <v>5.62</v>
      </c>
      <c r="M191" s="1">
        <v>11.58</v>
      </c>
      <c r="N191" s="1">
        <v>5.31</v>
      </c>
      <c r="O191" s="1">
        <v>0</v>
      </c>
    </row>
    <row r="192" spans="1:15">
      <c r="A192" s="1" t="s">
        <v>17</v>
      </c>
      <c r="B192" s="1" t="s">
        <v>18</v>
      </c>
      <c r="C192" s="1" t="s">
        <v>12</v>
      </c>
      <c r="D192" s="2">
        <v>41698</v>
      </c>
      <c r="E192" s="1">
        <v>109.4629</v>
      </c>
      <c r="F192" s="1" t="s">
        <v>3</v>
      </c>
      <c r="G192" s="1" t="s">
        <v>46</v>
      </c>
      <c r="H192" s="1">
        <v>0.24</v>
      </c>
      <c r="I192" s="1">
        <v>0.55000000000000004</v>
      </c>
      <c r="J192" s="1">
        <v>1.63</v>
      </c>
      <c r="K192" s="1">
        <v>3.33</v>
      </c>
      <c r="L192" s="1">
        <v>4.8600000000000003</v>
      </c>
      <c r="M192" s="1">
        <v>0</v>
      </c>
      <c r="N192" s="1">
        <v>-50.61</v>
      </c>
      <c r="O192" s="3">
        <v>65936594</v>
      </c>
    </row>
    <row r="193" spans="1:15">
      <c r="A193" s="1" t="s">
        <v>0</v>
      </c>
      <c r="B193" s="1" t="s">
        <v>1</v>
      </c>
      <c r="C193" s="1" t="s">
        <v>2</v>
      </c>
      <c r="D193" s="2">
        <v>41670</v>
      </c>
      <c r="E193" s="1">
        <v>46.302199999999999</v>
      </c>
      <c r="F193" s="1" t="s">
        <v>3</v>
      </c>
      <c r="G193" s="1" t="s">
        <v>95</v>
      </c>
      <c r="H193" s="1">
        <v>-2.02</v>
      </c>
      <c r="I193" s="1">
        <v>-0.49</v>
      </c>
      <c r="J193" s="1">
        <v>-3.27</v>
      </c>
      <c r="K193" s="1">
        <v>-5.75</v>
      </c>
      <c r="L193" s="1">
        <v>-12.2</v>
      </c>
      <c r="M193" s="1">
        <v>-24.73</v>
      </c>
      <c r="N193" s="1">
        <v>-7.77</v>
      </c>
      <c r="O193" s="3">
        <v>36034973</v>
      </c>
    </row>
    <row r="194" spans="1:15">
      <c r="A194" s="1" t="s">
        <v>4</v>
      </c>
      <c r="B194" s="1" t="s">
        <v>1</v>
      </c>
      <c r="C194" s="1" t="s">
        <v>2</v>
      </c>
      <c r="D194" s="2">
        <v>41670</v>
      </c>
      <c r="E194" s="1">
        <v>44.621099999999998</v>
      </c>
      <c r="F194" s="1" t="s">
        <v>3</v>
      </c>
      <c r="G194" s="1" t="s">
        <v>60</v>
      </c>
      <c r="H194" s="1">
        <v>-1.43</v>
      </c>
      <c r="I194" s="1">
        <v>0.25</v>
      </c>
      <c r="J194" s="1">
        <v>3.35</v>
      </c>
      <c r="K194" s="1">
        <v>-0.62</v>
      </c>
      <c r="L194" s="1">
        <v>-2.21</v>
      </c>
      <c r="M194" s="1">
        <v>-28.07</v>
      </c>
      <c r="N194" s="1">
        <v>-12.58</v>
      </c>
      <c r="O194" s="3">
        <v>24063281</v>
      </c>
    </row>
    <row r="195" spans="1:15">
      <c r="A195" s="1" t="s">
        <v>5</v>
      </c>
      <c r="B195" s="1" t="s">
        <v>1</v>
      </c>
      <c r="C195" s="1" t="s">
        <v>6</v>
      </c>
      <c r="D195" s="2">
        <v>41670</v>
      </c>
      <c r="E195" s="1">
        <v>27.966999999999999</v>
      </c>
      <c r="F195" s="1" t="s">
        <v>3</v>
      </c>
      <c r="G195" s="1" t="s">
        <v>21</v>
      </c>
      <c r="H195" s="1">
        <v>1.54</v>
      </c>
      <c r="I195" s="1">
        <v>0.74</v>
      </c>
      <c r="J195" s="1">
        <v>3.1</v>
      </c>
      <c r="K195" s="1">
        <v>1.67</v>
      </c>
      <c r="L195" s="1">
        <v>-6.66</v>
      </c>
      <c r="M195" s="1">
        <v>-23.36</v>
      </c>
      <c r="N195" s="1">
        <v>-17.64</v>
      </c>
      <c r="O195" s="3">
        <v>45732555</v>
      </c>
    </row>
    <row r="196" spans="1:15">
      <c r="A196" s="1" t="s">
        <v>7</v>
      </c>
      <c r="B196" s="1" t="s">
        <v>1</v>
      </c>
      <c r="C196" s="1" t="s">
        <v>8</v>
      </c>
      <c r="D196" s="2">
        <v>41670</v>
      </c>
      <c r="E196" s="1">
        <v>146.31299999999999</v>
      </c>
      <c r="F196" s="1" t="s">
        <v>3</v>
      </c>
      <c r="G196" s="1" t="s">
        <v>96</v>
      </c>
      <c r="H196" s="1">
        <v>-1.9</v>
      </c>
      <c r="I196" s="1">
        <v>0.59</v>
      </c>
      <c r="J196" s="1">
        <v>1.94</v>
      </c>
      <c r="K196" s="1">
        <v>2.95</v>
      </c>
      <c r="L196" s="1">
        <v>-1.45</v>
      </c>
      <c r="M196" s="1">
        <v>-6.32</v>
      </c>
      <c r="N196" s="1">
        <v>5.04</v>
      </c>
      <c r="O196" s="3">
        <v>43547308</v>
      </c>
    </row>
    <row r="197" spans="1:15">
      <c r="A197" s="1" t="s">
        <v>9</v>
      </c>
      <c r="B197" s="1" t="s">
        <v>1</v>
      </c>
      <c r="C197" s="1" t="s">
        <v>8</v>
      </c>
      <c r="D197" s="2">
        <v>41670</v>
      </c>
      <c r="E197" s="1">
        <v>93.224100000000007</v>
      </c>
      <c r="F197" s="1" t="s">
        <v>3</v>
      </c>
      <c r="G197" s="1" t="s">
        <v>78</v>
      </c>
      <c r="H197" s="1">
        <v>0.08</v>
      </c>
      <c r="I197" s="1">
        <v>3.62</v>
      </c>
      <c r="J197" s="1">
        <v>8.27</v>
      </c>
      <c r="K197" s="1">
        <v>10.27</v>
      </c>
      <c r="L197" s="1">
        <v>0.96</v>
      </c>
      <c r="M197" s="1">
        <v>-31.94</v>
      </c>
      <c r="N197" s="1">
        <v>0.37</v>
      </c>
      <c r="O197" s="3">
        <v>21789487</v>
      </c>
    </row>
    <row r="198" spans="1:15">
      <c r="A198" s="1" t="s">
        <v>28</v>
      </c>
      <c r="B198" s="1" t="s">
        <v>29</v>
      </c>
      <c r="C198" s="1" t="s">
        <v>30</v>
      </c>
      <c r="D198" s="2">
        <v>41670</v>
      </c>
      <c r="E198" s="1">
        <v>121.217</v>
      </c>
      <c r="F198" s="1" t="s">
        <v>3</v>
      </c>
      <c r="G198" s="1" t="s">
        <v>58</v>
      </c>
      <c r="H198" s="1">
        <v>0.06</v>
      </c>
      <c r="I198" s="1">
        <v>1.75</v>
      </c>
      <c r="J198" s="1">
        <v>2.33</v>
      </c>
      <c r="K198" s="1">
        <v>3.52</v>
      </c>
      <c r="L198" s="1">
        <v>7.8</v>
      </c>
      <c r="M198" s="1">
        <v>9.77</v>
      </c>
      <c r="N198" s="1">
        <v>5.85</v>
      </c>
      <c r="O198" s="1">
        <v>0</v>
      </c>
    </row>
    <row r="199" spans="1:15">
      <c r="A199" s="1" t="s">
        <v>31</v>
      </c>
      <c r="B199" s="1" t="s">
        <v>29</v>
      </c>
      <c r="C199" s="1" t="s">
        <v>32</v>
      </c>
      <c r="D199" s="2">
        <v>41670</v>
      </c>
      <c r="E199" s="1">
        <v>120.889</v>
      </c>
      <c r="F199" s="1" t="s">
        <v>3</v>
      </c>
      <c r="G199" s="1" t="s">
        <v>63</v>
      </c>
      <c r="H199" s="1">
        <v>0.38</v>
      </c>
      <c r="I199" s="1">
        <v>1.81</v>
      </c>
      <c r="J199" s="1">
        <v>2.41</v>
      </c>
      <c r="K199" s="1">
        <v>2.69</v>
      </c>
      <c r="L199" s="1">
        <v>7.38</v>
      </c>
      <c r="M199" s="1">
        <v>10.52</v>
      </c>
      <c r="N199" s="1">
        <v>6.57</v>
      </c>
      <c r="O199" s="1">
        <v>0</v>
      </c>
    </row>
    <row r="200" spans="1:15">
      <c r="A200" s="1" t="s">
        <v>10</v>
      </c>
      <c r="B200" s="1" t="s">
        <v>11</v>
      </c>
      <c r="C200" s="1" t="s">
        <v>12</v>
      </c>
      <c r="D200" s="2">
        <v>41670</v>
      </c>
      <c r="E200" s="1">
        <v>88.278899999999993</v>
      </c>
      <c r="F200" s="1" t="s">
        <v>3</v>
      </c>
      <c r="G200" s="1" t="s">
        <v>97</v>
      </c>
      <c r="H200" s="1">
        <v>7.0000000000000007E-2</v>
      </c>
      <c r="I200" s="1">
        <v>3.73</v>
      </c>
      <c r="J200" s="1">
        <v>3.74</v>
      </c>
      <c r="K200" s="1">
        <v>1.84</v>
      </c>
      <c r="L200" s="1">
        <v>-0.74</v>
      </c>
      <c r="M200" s="1">
        <v>-17.3</v>
      </c>
      <c r="N200" s="1">
        <v>0.06</v>
      </c>
      <c r="O200" s="3">
        <v>29224226</v>
      </c>
    </row>
    <row r="201" spans="1:15">
      <c r="A201" s="1" t="s">
        <v>15</v>
      </c>
      <c r="B201" s="1" t="s">
        <v>14</v>
      </c>
      <c r="C201" s="1" t="s">
        <v>12</v>
      </c>
      <c r="D201" s="2">
        <v>41670</v>
      </c>
      <c r="E201" s="1">
        <v>105.4847</v>
      </c>
      <c r="F201" s="1" t="s">
        <v>3</v>
      </c>
      <c r="G201" s="1" t="s">
        <v>26</v>
      </c>
      <c r="H201" s="1">
        <v>0.06</v>
      </c>
      <c r="I201" s="1">
        <v>0.28000000000000003</v>
      </c>
      <c r="J201" s="1">
        <v>0.81</v>
      </c>
      <c r="K201" s="1">
        <v>1.55</v>
      </c>
      <c r="L201" s="1">
        <v>3.13</v>
      </c>
      <c r="M201" s="1">
        <v>0</v>
      </c>
      <c r="N201" s="1">
        <v>3.37</v>
      </c>
      <c r="O201" s="3">
        <v>89876636</v>
      </c>
    </row>
    <row r="202" spans="1:15">
      <c r="A202" s="1" t="s">
        <v>16</v>
      </c>
      <c r="B202" s="1" t="s">
        <v>14</v>
      </c>
      <c r="C202" s="1" t="s">
        <v>8</v>
      </c>
      <c r="D202" s="2">
        <v>41670</v>
      </c>
      <c r="E202" s="1">
        <v>101.7324</v>
      </c>
      <c r="F202" s="1" t="s">
        <v>3</v>
      </c>
      <c r="G202" s="1" t="s">
        <v>26</v>
      </c>
      <c r="H202" s="1">
        <v>0.09</v>
      </c>
      <c r="I202" s="1">
        <v>0.37</v>
      </c>
      <c r="J202" s="1">
        <v>1.1399999999999999</v>
      </c>
      <c r="K202" s="1">
        <v>0.13</v>
      </c>
      <c r="L202" s="1">
        <v>0.13</v>
      </c>
      <c r="M202" s="1">
        <v>0</v>
      </c>
      <c r="N202" s="1">
        <v>3.04</v>
      </c>
      <c r="O202" s="3">
        <v>15104947</v>
      </c>
    </row>
    <row r="203" spans="1:15">
      <c r="A203" s="1" t="s">
        <v>33</v>
      </c>
      <c r="B203" s="1" t="s">
        <v>34</v>
      </c>
      <c r="C203" s="1" t="s">
        <v>30</v>
      </c>
      <c r="D203" s="2">
        <v>41670</v>
      </c>
      <c r="E203" s="1">
        <v>143.6046</v>
      </c>
      <c r="F203" s="1" t="s">
        <v>3</v>
      </c>
      <c r="G203" s="1" t="s">
        <v>49</v>
      </c>
      <c r="H203" s="1">
        <v>-7.0000000000000007E-2</v>
      </c>
      <c r="I203" s="1">
        <v>0.85</v>
      </c>
      <c r="J203" s="1">
        <v>1.91</v>
      </c>
      <c r="K203" s="1">
        <v>3.54</v>
      </c>
      <c r="L203" s="1">
        <v>7.93</v>
      </c>
      <c r="M203" s="1">
        <v>9.0299999999999994</v>
      </c>
      <c r="N203" s="1">
        <v>9.86</v>
      </c>
      <c r="O203" s="1">
        <v>0</v>
      </c>
    </row>
    <row r="204" spans="1:15">
      <c r="A204" s="1" t="s">
        <v>35</v>
      </c>
      <c r="B204" s="1" t="s">
        <v>34</v>
      </c>
      <c r="C204" s="1" t="s">
        <v>32</v>
      </c>
      <c r="D204" s="2">
        <v>41670</v>
      </c>
      <c r="E204" s="1">
        <v>140.48820000000001</v>
      </c>
      <c r="F204" s="1" t="s">
        <v>3</v>
      </c>
      <c r="G204" s="1" t="s">
        <v>54</v>
      </c>
      <c r="H204" s="1">
        <v>-0.03</v>
      </c>
      <c r="I204" s="1">
        <v>0.9</v>
      </c>
      <c r="J204" s="1">
        <v>1.93</v>
      </c>
      <c r="K204" s="1">
        <v>2.92</v>
      </c>
      <c r="L204" s="1">
        <v>7.47</v>
      </c>
      <c r="M204" s="1">
        <v>11.11</v>
      </c>
      <c r="N204" s="1">
        <v>5.31</v>
      </c>
      <c r="O204" s="1">
        <v>0</v>
      </c>
    </row>
    <row r="205" spans="1:15">
      <c r="A205" s="1" t="s">
        <v>17</v>
      </c>
      <c r="B205" s="1" t="s">
        <v>18</v>
      </c>
      <c r="C205" s="1" t="s">
        <v>12</v>
      </c>
      <c r="D205" s="2">
        <v>41670</v>
      </c>
      <c r="E205" s="1">
        <v>109.03749999999999</v>
      </c>
      <c r="F205" s="1" t="s">
        <v>3</v>
      </c>
      <c r="G205" s="1" t="s">
        <v>61</v>
      </c>
      <c r="H205" s="1">
        <v>0.34</v>
      </c>
      <c r="I205" s="1">
        <v>1.45</v>
      </c>
      <c r="J205" s="1">
        <v>1.99</v>
      </c>
      <c r="K205" s="1">
        <v>3.34</v>
      </c>
      <c r="L205" s="1">
        <v>6.09</v>
      </c>
      <c r="M205" s="1">
        <v>0</v>
      </c>
      <c r="N205" s="1">
        <v>-50.61</v>
      </c>
      <c r="O205" s="3">
        <v>65677351</v>
      </c>
    </row>
    <row r="206" spans="1:15">
      <c r="A206" s="1" t="s">
        <v>0</v>
      </c>
      <c r="B206" s="1" t="s">
        <v>1</v>
      </c>
      <c r="C206" s="1" t="s">
        <v>2</v>
      </c>
      <c r="D206" s="2">
        <v>42004</v>
      </c>
      <c r="E206" s="1">
        <v>46.551699999999997</v>
      </c>
      <c r="F206" s="1" t="s">
        <v>3</v>
      </c>
      <c r="G206" s="1" t="s">
        <v>98</v>
      </c>
      <c r="H206" s="1">
        <v>0.02</v>
      </c>
      <c r="I206" s="1">
        <v>-1.2</v>
      </c>
      <c r="J206" s="1">
        <v>-2.68</v>
      </c>
      <c r="K206" s="1">
        <v>-3.67</v>
      </c>
      <c r="L206" s="1">
        <v>-8.5</v>
      </c>
      <c r="M206" s="1">
        <v>-26.47</v>
      </c>
      <c r="N206" s="1">
        <v>-7.77</v>
      </c>
      <c r="O206" s="3">
        <v>36200350</v>
      </c>
    </row>
    <row r="207" spans="1:15">
      <c r="A207" s="1" t="s">
        <v>4</v>
      </c>
      <c r="B207" s="1" t="s">
        <v>1</v>
      </c>
      <c r="C207" s="1" t="s">
        <v>2</v>
      </c>
      <c r="D207" s="2">
        <v>42004</v>
      </c>
      <c r="E207" s="1">
        <v>44.520699999999998</v>
      </c>
      <c r="F207" s="1" t="s">
        <v>3</v>
      </c>
      <c r="G207" s="1" t="s">
        <v>99</v>
      </c>
      <c r="H207" s="1">
        <v>0.62</v>
      </c>
      <c r="I207" s="1">
        <v>1.84</v>
      </c>
      <c r="J207" s="1">
        <v>1.49</v>
      </c>
      <c r="K207" s="1">
        <v>3.03</v>
      </c>
      <c r="L207" s="1">
        <v>0.86</v>
      </c>
      <c r="M207" s="1">
        <v>-25.55</v>
      </c>
      <c r="N207" s="1">
        <v>-12.58</v>
      </c>
      <c r="O207" s="3">
        <v>23895148</v>
      </c>
    </row>
    <row r="208" spans="1:15">
      <c r="A208" s="1" t="s">
        <v>5</v>
      </c>
      <c r="B208" s="1" t="s">
        <v>1</v>
      </c>
      <c r="C208" s="1" t="s">
        <v>6</v>
      </c>
      <c r="D208" s="2">
        <v>42004</v>
      </c>
      <c r="E208" s="1">
        <v>27.7621</v>
      </c>
      <c r="F208" s="1" t="s">
        <v>3</v>
      </c>
      <c r="G208" s="1" t="s">
        <v>58</v>
      </c>
      <c r="H208" s="1">
        <v>1.98</v>
      </c>
      <c r="I208" s="1">
        <v>3.08</v>
      </c>
      <c r="J208" s="1">
        <v>0.77</v>
      </c>
      <c r="K208" s="1">
        <v>-1.73</v>
      </c>
      <c r="L208" s="1">
        <v>-9.9</v>
      </c>
      <c r="M208" s="1">
        <v>-16.739999999999998</v>
      </c>
      <c r="N208" s="1">
        <v>-17.64</v>
      </c>
      <c r="O208" s="3">
        <v>45813694</v>
      </c>
    </row>
    <row r="209" spans="1:15">
      <c r="A209" s="1" t="s">
        <v>7</v>
      </c>
      <c r="B209" s="1" t="s">
        <v>1</v>
      </c>
      <c r="C209" s="1" t="s">
        <v>8</v>
      </c>
      <c r="D209" s="2">
        <v>42004</v>
      </c>
      <c r="E209" s="1">
        <v>145.51499999999999</v>
      </c>
      <c r="F209" s="1" t="s">
        <v>3</v>
      </c>
      <c r="G209" s="1" t="s">
        <v>100</v>
      </c>
      <c r="H209" s="1">
        <v>1.21</v>
      </c>
      <c r="I209" s="1">
        <v>3.09</v>
      </c>
      <c r="J209" s="1">
        <v>1.96</v>
      </c>
      <c r="K209" s="1">
        <v>3.86</v>
      </c>
      <c r="L209" s="1">
        <v>6.74</v>
      </c>
      <c r="M209" s="1">
        <v>-8.44</v>
      </c>
      <c r="N209" s="1">
        <v>5.04</v>
      </c>
      <c r="O209" s="3">
        <v>43865784</v>
      </c>
    </row>
    <row r="210" spans="1:15">
      <c r="A210" s="1" t="s">
        <v>9</v>
      </c>
      <c r="B210" s="1" t="s">
        <v>1</v>
      </c>
      <c r="C210" s="1" t="s">
        <v>8</v>
      </c>
      <c r="D210" s="2">
        <v>42004</v>
      </c>
      <c r="E210" s="1">
        <v>89.968999999999994</v>
      </c>
      <c r="F210" s="1" t="s">
        <v>3</v>
      </c>
      <c r="G210" s="1" t="s">
        <v>27</v>
      </c>
      <c r="H210" s="1">
        <v>1.17</v>
      </c>
      <c r="I210" s="1">
        <v>4.17</v>
      </c>
      <c r="J210" s="1">
        <v>2.64</v>
      </c>
      <c r="K210" s="1">
        <v>5.89</v>
      </c>
      <c r="L210" s="1">
        <v>-1.39</v>
      </c>
      <c r="M210" s="1">
        <v>-31.71</v>
      </c>
      <c r="N210" s="1">
        <v>0.37</v>
      </c>
      <c r="O210" s="3">
        <v>20976044</v>
      </c>
    </row>
    <row r="211" spans="1:15">
      <c r="A211" s="1" t="s">
        <v>28</v>
      </c>
      <c r="B211" s="1" t="s">
        <v>29</v>
      </c>
      <c r="C211" s="1" t="s">
        <v>30</v>
      </c>
      <c r="D211" s="2">
        <v>42004</v>
      </c>
      <c r="E211" s="1">
        <v>119.12949999999999</v>
      </c>
      <c r="F211" s="1" t="s">
        <v>3</v>
      </c>
      <c r="G211" s="1" t="s">
        <v>41</v>
      </c>
      <c r="H211" s="1">
        <v>0.02</v>
      </c>
      <c r="I211" s="1">
        <v>0.6</v>
      </c>
      <c r="J211" s="1">
        <v>0.55000000000000004</v>
      </c>
      <c r="K211" s="1">
        <v>2.4300000000000002</v>
      </c>
      <c r="L211" s="1">
        <v>5.75</v>
      </c>
      <c r="M211" s="1">
        <v>11.44</v>
      </c>
      <c r="N211" s="1">
        <v>5.85</v>
      </c>
      <c r="O211" s="1">
        <v>0</v>
      </c>
    </row>
    <row r="212" spans="1:15">
      <c r="A212" s="1" t="s">
        <v>31</v>
      </c>
      <c r="B212" s="1" t="s">
        <v>29</v>
      </c>
      <c r="C212" s="1" t="s">
        <v>32</v>
      </c>
      <c r="D212" s="2">
        <v>42004</v>
      </c>
      <c r="E212" s="1">
        <v>118.74290000000001</v>
      </c>
      <c r="F212" s="1" t="s">
        <v>3</v>
      </c>
      <c r="G212" s="1" t="s">
        <v>24</v>
      </c>
      <c r="H212" s="1">
        <v>-0.05</v>
      </c>
      <c r="I212" s="1">
        <v>0.42</v>
      </c>
      <c r="J212" s="1">
        <v>0.54</v>
      </c>
      <c r="K212" s="1">
        <v>1.86</v>
      </c>
      <c r="L212" s="1">
        <v>6.15</v>
      </c>
      <c r="M212" s="1">
        <v>10.39</v>
      </c>
      <c r="N212" s="1">
        <v>6.57</v>
      </c>
      <c r="O212" s="1">
        <v>0</v>
      </c>
    </row>
    <row r="213" spans="1:15">
      <c r="A213" s="1" t="s">
        <v>10</v>
      </c>
      <c r="B213" s="1" t="s">
        <v>11</v>
      </c>
      <c r="C213" s="1" t="s">
        <v>12</v>
      </c>
      <c r="D213" s="2">
        <v>42004</v>
      </c>
      <c r="E213" s="1">
        <v>85.023499999999999</v>
      </c>
      <c r="F213" s="1" t="s">
        <v>3</v>
      </c>
      <c r="G213" s="1" t="s">
        <v>101</v>
      </c>
      <c r="H213" s="1">
        <v>0.43</v>
      </c>
      <c r="I213" s="1">
        <v>0.28000000000000003</v>
      </c>
      <c r="J213" s="1">
        <v>-2.79</v>
      </c>
      <c r="K213" s="1">
        <v>-3.75</v>
      </c>
      <c r="L213" s="1">
        <v>-2.16</v>
      </c>
      <c r="M213" s="1">
        <v>-16.64</v>
      </c>
      <c r="N213" s="1">
        <v>0.06</v>
      </c>
      <c r="O213" s="3">
        <v>25262823</v>
      </c>
    </row>
    <row r="214" spans="1:15">
      <c r="A214" s="1" t="s">
        <v>15</v>
      </c>
      <c r="B214" s="1" t="s">
        <v>14</v>
      </c>
      <c r="C214" s="1" t="s">
        <v>12</v>
      </c>
      <c r="D214" s="2">
        <v>42004</v>
      </c>
      <c r="E214" s="1">
        <v>105.1827</v>
      </c>
      <c r="F214" s="1" t="s">
        <v>3</v>
      </c>
      <c r="G214" s="1" t="s">
        <v>26</v>
      </c>
      <c r="H214" s="1">
        <v>7.0000000000000007E-2</v>
      </c>
      <c r="I214" s="1">
        <v>0.27</v>
      </c>
      <c r="J214" s="1">
        <v>0.79</v>
      </c>
      <c r="K214" s="1">
        <v>1.5</v>
      </c>
      <c r="L214" s="1">
        <v>3.12</v>
      </c>
      <c r="M214" s="1">
        <v>0</v>
      </c>
      <c r="N214" s="1">
        <v>3.37</v>
      </c>
      <c r="O214" s="3">
        <v>54236696</v>
      </c>
    </row>
    <row r="215" spans="1:15">
      <c r="A215" s="1" t="s">
        <v>16</v>
      </c>
      <c r="B215" s="1" t="s">
        <v>14</v>
      </c>
      <c r="C215" s="1" t="s">
        <v>8</v>
      </c>
      <c r="D215" s="2">
        <v>42004</v>
      </c>
      <c r="E215" s="1">
        <v>101.3428</v>
      </c>
      <c r="F215" s="1" t="s">
        <v>3</v>
      </c>
      <c r="G215" s="1" t="s">
        <v>26</v>
      </c>
      <c r="H215" s="1">
        <v>0.09</v>
      </c>
      <c r="I215" s="1">
        <v>0.38</v>
      </c>
      <c r="J215" s="1">
        <v>1.1399999999999999</v>
      </c>
      <c r="K215" s="1">
        <v>-0.26</v>
      </c>
      <c r="L215" s="1">
        <v>0</v>
      </c>
      <c r="M215" s="1">
        <v>0</v>
      </c>
      <c r="N215" s="1">
        <v>3.04</v>
      </c>
      <c r="O215" s="3">
        <v>14736970</v>
      </c>
    </row>
    <row r="216" spans="1:15">
      <c r="A216" s="1" t="s">
        <v>33</v>
      </c>
      <c r="B216" s="1" t="s">
        <v>34</v>
      </c>
      <c r="C216" s="1" t="s">
        <v>30</v>
      </c>
      <c r="D216" s="2">
        <v>42004</v>
      </c>
      <c r="E216" s="1">
        <v>142.37260000000001</v>
      </c>
      <c r="F216" s="1" t="s">
        <v>3</v>
      </c>
      <c r="G216" s="1" t="s">
        <v>24</v>
      </c>
      <c r="H216" s="1">
        <v>0.13</v>
      </c>
      <c r="I216" s="1">
        <v>0.63</v>
      </c>
      <c r="J216" s="1">
        <v>1.38</v>
      </c>
      <c r="K216" s="1">
        <v>3.29</v>
      </c>
      <c r="L216" s="1">
        <v>8.92</v>
      </c>
      <c r="M216" s="1">
        <v>9.84</v>
      </c>
      <c r="N216" s="1">
        <v>9.86</v>
      </c>
      <c r="O216" s="1">
        <v>0</v>
      </c>
    </row>
    <row r="217" spans="1:15">
      <c r="A217" s="1" t="s">
        <v>35</v>
      </c>
      <c r="B217" s="1" t="s">
        <v>34</v>
      </c>
      <c r="C217" s="1" t="s">
        <v>32</v>
      </c>
      <c r="D217" s="2">
        <v>42004</v>
      </c>
      <c r="E217" s="1">
        <v>139.22559999999999</v>
      </c>
      <c r="F217" s="1" t="s">
        <v>3</v>
      </c>
      <c r="G217" s="1" t="s">
        <v>44</v>
      </c>
      <c r="H217" s="1">
        <v>0.18</v>
      </c>
      <c r="I217" s="1">
        <v>0.63</v>
      </c>
      <c r="J217" s="1">
        <v>1.25</v>
      </c>
      <c r="K217" s="1">
        <v>2.8</v>
      </c>
      <c r="L217" s="1">
        <v>7.91</v>
      </c>
      <c r="M217" s="1">
        <v>11.38</v>
      </c>
      <c r="N217" s="1">
        <v>5.31</v>
      </c>
      <c r="O217" s="1">
        <v>0</v>
      </c>
    </row>
    <row r="218" spans="1:15">
      <c r="A218" s="1" t="s">
        <v>17</v>
      </c>
      <c r="B218" s="1" t="s">
        <v>18</v>
      </c>
      <c r="C218" s="1" t="s">
        <v>12</v>
      </c>
      <c r="D218" s="2">
        <v>42004</v>
      </c>
      <c r="E218" s="1">
        <v>107.45740000000001</v>
      </c>
      <c r="F218" s="1" t="s">
        <v>3</v>
      </c>
      <c r="G218" s="1" t="s">
        <v>26</v>
      </c>
      <c r="H218" s="1">
        <v>0.05</v>
      </c>
      <c r="I218" s="1">
        <v>-0.25</v>
      </c>
      <c r="J218" s="1">
        <v>0.8</v>
      </c>
      <c r="K218" s="1">
        <v>1.8</v>
      </c>
      <c r="L218" s="1">
        <v>5.12</v>
      </c>
      <c r="M218" s="1">
        <v>0</v>
      </c>
      <c r="N218" s="1">
        <v>-50.61</v>
      </c>
      <c r="O218" s="3">
        <v>64436554</v>
      </c>
    </row>
    <row r="219" spans="1:15">
      <c r="A219" s="1" t="s">
        <v>0</v>
      </c>
      <c r="B219" s="1" t="s">
        <v>1</v>
      </c>
      <c r="C219" s="1" t="s">
        <v>2</v>
      </c>
      <c r="D219" s="2">
        <v>41973</v>
      </c>
      <c r="E219" s="1">
        <v>47.114600000000003</v>
      </c>
      <c r="F219" s="1" t="s">
        <v>3</v>
      </c>
      <c r="G219" s="1" t="s">
        <v>117</v>
      </c>
      <c r="H219" s="1">
        <v>-0.02</v>
      </c>
      <c r="I219" s="1">
        <v>-0.52</v>
      </c>
      <c r="J219" s="1">
        <v>-1.36</v>
      </c>
      <c r="K219" s="1">
        <v>0.83</v>
      </c>
      <c r="L219" s="1">
        <v>-9</v>
      </c>
      <c r="M219" s="1">
        <v>-26.11</v>
      </c>
      <c r="N219" s="1">
        <v>-7.77</v>
      </c>
      <c r="O219" s="3">
        <v>36325879</v>
      </c>
    </row>
    <row r="220" spans="1:15">
      <c r="A220" s="1" t="s">
        <v>4</v>
      </c>
      <c r="B220" s="1" t="s">
        <v>1</v>
      </c>
      <c r="C220" s="1" t="s">
        <v>2</v>
      </c>
      <c r="D220" s="2">
        <v>41973</v>
      </c>
      <c r="E220" s="1">
        <v>43.714599999999997</v>
      </c>
      <c r="F220" s="1" t="s">
        <v>3</v>
      </c>
      <c r="G220" s="1" t="s">
        <v>118</v>
      </c>
      <c r="H220" s="1">
        <v>1.88</v>
      </c>
      <c r="I220" s="1">
        <v>2.2200000000000002</v>
      </c>
      <c r="J220" s="1">
        <v>-0.43</v>
      </c>
      <c r="K220" s="1">
        <v>4.67</v>
      </c>
      <c r="L220" s="1">
        <v>-4.74</v>
      </c>
      <c r="M220" s="1">
        <v>-23.46</v>
      </c>
      <c r="N220" s="1">
        <v>-12.58</v>
      </c>
      <c r="O220" s="3">
        <v>23724311</v>
      </c>
    </row>
    <row r="221" spans="1:15">
      <c r="A221" s="1" t="s">
        <v>5</v>
      </c>
      <c r="B221" s="1" t="s">
        <v>1</v>
      </c>
      <c r="C221" s="1" t="s">
        <v>6</v>
      </c>
      <c r="D221" s="2">
        <v>41973</v>
      </c>
      <c r="E221" s="1">
        <v>26.932099999999998</v>
      </c>
      <c r="F221" s="1" t="s">
        <v>3</v>
      </c>
      <c r="G221" s="1" t="s">
        <v>119</v>
      </c>
      <c r="H221" s="1">
        <v>-0.15</v>
      </c>
      <c r="I221" s="1">
        <v>-0.71</v>
      </c>
      <c r="J221" s="1">
        <v>-3.3</v>
      </c>
      <c r="K221" s="1">
        <v>-9.73</v>
      </c>
      <c r="L221" s="1">
        <v>-13.93</v>
      </c>
      <c r="M221" s="1">
        <v>-19.21</v>
      </c>
      <c r="N221" s="1">
        <v>-17.64</v>
      </c>
      <c r="O221" s="3">
        <v>21191301</v>
      </c>
    </row>
    <row r="222" spans="1:15">
      <c r="A222" s="1" t="s">
        <v>7</v>
      </c>
      <c r="B222" s="1" t="s">
        <v>1</v>
      </c>
      <c r="C222" s="1" t="s">
        <v>8</v>
      </c>
      <c r="D222" s="2">
        <v>41973</v>
      </c>
      <c r="E222" s="1">
        <v>141.1174</v>
      </c>
      <c r="F222" s="1" t="s">
        <v>3</v>
      </c>
      <c r="G222" s="1" t="s">
        <v>62</v>
      </c>
      <c r="H222" s="1">
        <v>-0.11</v>
      </c>
      <c r="I222" s="1">
        <v>-0.34</v>
      </c>
      <c r="J222" s="1">
        <v>2.46</v>
      </c>
      <c r="K222" s="1">
        <v>6.27</v>
      </c>
      <c r="L222" s="1">
        <v>1.75</v>
      </c>
      <c r="M222" s="1">
        <v>-11.11</v>
      </c>
      <c r="N222" s="1">
        <v>5.04</v>
      </c>
      <c r="O222" s="3">
        <v>44828320</v>
      </c>
    </row>
    <row r="223" spans="1:15">
      <c r="A223" s="1" t="s">
        <v>9</v>
      </c>
      <c r="B223" s="1" t="s">
        <v>1</v>
      </c>
      <c r="C223" s="1" t="s">
        <v>8</v>
      </c>
      <c r="D223" s="2">
        <v>41973</v>
      </c>
      <c r="E223" s="1">
        <v>86.358199999999997</v>
      </c>
      <c r="F223" s="1" t="s">
        <v>3</v>
      </c>
      <c r="G223" s="1" t="s">
        <v>101</v>
      </c>
      <c r="H223" s="1">
        <v>0.1</v>
      </c>
      <c r="I223" s="1">
        <v>0.28999999999999998</v>
      </c>
      <c r="J223" s="1">
        <v>2.77</v>
      </c>
      <c r="K223" s="1">
        <v>0.62</v>
      </c>
      <c r="L223" s="1">
        <v>-6.1</v>
      </c>
      <c r="M223" s="1">
        <v>-32.729999999999997</v>
      </c>
      <c r="N223" s="1">
        <v>0.37</v>
      </c>
      <c r="O223" s="3">
        <v>20116316</v>
      </c>
    </row>
    <row r="224" spans="1:15">
      <c r="A224" s="1" t="s">
        <v>28</v>
      </c>
      <c r="B224" s="1" t="s">
        <v>29</v>
      </c>
      <c r="C224" s="1" t="s">
        <v>30</v>
      </c>
      <c r="D224" s="2">
        <v>41973</v>
      </c>
      <c r="E224" s="1">
        <v>118.39960000000001</v>
      </c>
      <c r="F224" s="1" t="s">
        <v>3</v>
      </c>
      <c r="G224" s="1" t="s">
        <v>21</v>
      </c>
      <c r="H224" s="1">
        <v>-0.08</v>
      </c>
      <c r="I224" s="1">
        <v>0.14000000000000001</v>
      </c>
      <c r="J224" s="1">
        <v>0.82</v>
      </c>
      <c r="K224" s="1">
        <v>2.97</v>
      </c>
      <c r="L224" s="1">
        <v>5.34</v>
      </c>
      <c r="M224" s="1">
        <v>12.09</v>
      </c>
      <c r="N224" s="1">
        <v>5.85</v>
      </c>
      <c r="O224" s="1">
        <v>0</v>
      </c>
    </row>
    <row r="225" spans="1:15">
      <c r="A225" s="1" t="s">
        <v>31</v>
      </c>
      <c r="B225" s="1" t="s">
        <v>29</v>
      </c>
      <c r="C225" s="1" t="s">
        <v>32</v>
      </c>
      <c r="D225" s="2">
        <v>41973</v>
      </c>
      <c r="E225" s="1">
        <v>118.2231</v>
      </c>
      <c r="F225" s="1" t="s">
        <v>3</v>
      </c>
      <c r="G225" s="1" t="s">
        <v>83</v>
      </c>
      <c r="H225" s="1">
        <v>-0.06</v>
      </c>
      <c r="I225" s="1">
        <v>0.28000000000000003</v>
      </c>
      <c r="J225" s="1">
        <v>0.33</v>
      </c>
      <c r="K225" s="1">
        <v>1.88</v>
      </c>
      <c r="L225" s="1">
        <v>6.58</v>
      </c>
      <c r="M225" s="1">
        <v>10.87</v>
      </c>
      <c r="N225" s="1">
        <v>6.57</v>
      </c>
      <c r="O225" s="1">
        <v>0</v>
      </c>
    </row>
    <row r="226" spans="1:15">
      <c r="A226" s="1" t="s">
        <v>10</v>
      </c>
      <c r="B226" s="1" t="s">
        <v>11</v>
      </c>
      <c r="C226" s="1" t="s">
        <v>12</v>
      </c>
      <c r="D226" s="2">
        <v>41973</v>
      </c>
      <c r="E226" s="1">
        <v>84.7714</v>
      </c>
      <c r="F226" s="1" t="s">
        <v>3</v>
      </c>
      <c r="G226" s="1" t="s">
        <v>80</v>
      </c>
      <c r="H226" s="1">
        <v>0.48</v>
      </c>
      <c r="I226" s="1">
        <v>7.0000000000000007E-2</v>
      </c>
      <c r="J226" s="1">
        <v>-2.42</v>
      </c>
      <c r="K226" s="1">
        <v>-3.74</v>
      </c>
      <c r="L226" s="1">
        <v>-3.15</v>
      </c>
      <c r="M226" s="1">
        <v>-16.54</v>
      </c>
      <c r="N226" s="1">
        <v>0.06</v>
      </c>
      <c r="O226" s="3">
        <v>25017086</v>
      </c>
    </row>
    <row r="227" spans="1:15">
      <c r="A227" s="1" t="s">
        <v>15</v>
      </c>
      <c r="B227" s="1" t="s">
        <v>14</v>
      </c>
      <c r="C227" s="1" t="s">
        <v>12</v>
      </c>
      <c r="D227" s="2">
        <v>41973</v>
      </c>
      <c r="E227" s="1">
        <v>104.88890000000001</v>
      </c>
      <c r="F227" s="1" t="s">
        <v>3</v>
      </c>
      <c r="G227" s="1" t="s">
        <v>26</v>
      </c>
      <c r="H227" s="1">
        <v>0.06</v>
      </c>
      <c r="I227" s="1">
        <v>0.26</v>
      </c>
      <c r="J227" s="1">
        <v>0.76</v>
      </c>
      <c r="K227" s="1">
        <v>1.45</v>
      </c>
      <c r="L227" s="1">
        <v>3.12</v>
      </c>
      <c r="M227" s="1">
        <v>0</v>
      </c>
      <c r="N227" s="1">
        <v>3.37</v>
      </c>
      <c r="O227" s="3">
        <v>111573019</v>
      </c>
    </row>
    <row r="228" spans="1:15">
      <c r="A228" s="1" t="s">
        <v>16</v>
      </c>
      <c r="B228" s="1" t="s">
        <v>14</v>
      </c>
      <c r="C228" s="1" t="s">
        <v>8</v>
      </c>
      <c r="D228" s="2">
        <v>41973</v>
      </c>
      <c r="E228" s="1">
        <v>100.9499</v>
      </c>
      <c r="F228" s="1" t="s">
        <v>3</v>
      </c>
      <c r="G228" s="1" t="s">
        <v>26</v>
      </c>
      <c r="H228" s="1">
        <v>0.09</v>
      </c>
      <c r="I228" s="1">
        <v>0.38</v>
      </c>
      <c r="J228" s="1">
        <v>-0.64</v>
      </c>
      <c r="K228" s="1">
        <v>-0.64</v>
      </c>
      <c r="L228" s="1">
        <v>0</v>
      </c>
      <c r="M228" s="1">
        <v>0</v>
      </c>
      <c r="N228" s="1">
        <v>3.04</v>
      </c>
      <c r="O228" s="3">
        <v>20547751</v>
      </c>
    </row>
    <row r="229" spans="1:15">
      <c r="A229" s="1" t="s">
        <v>33</v>
      </c>
      <c r="B229" s="1" t="s">
        <v>34</v>
      </c>
      <c r="C229" s="1" t="s">
        <v>30</v>
      </c>
      <c r="D229" s="2">
        <v>41973</v>
      </c>
      <c r="E229" s="1">
        <v>141.44390000000001</v>
      </c>
      <c r="F229" s="1" t="s">
        <v>3</v>
      </c>
      <c r="G229" s="1" t="s">
        <v>83</v>
      </c>
      <c r="H229" s="1">
        <v>0.11</v>
      </c>
      <c r="I229" s="1">
        <v>0.56000000000000005</v>
      </c>
      <c r="J229" s="1">
        <v>1.59</v>
      </c>
      <c r="K229" s="1">
        <v>5.36</v>
      </c>
      <c r="L229" s="1">
        <v>9.77</v>
      </c>
      <c r="M229" s="1">
        <v>10</v>
      </c>
      <c r="N229" s="1">
        <v>9.86</v>
      </c>
      <c r="O229" s="1">
        <v>0</v>
      </c>
    </row>
    <row r="230" spans="1:15">
      <c r="A230" s="1" t="s">
        <v>35</v>
      </c>
      <c r="B230" s="1" t="s">
        <v>34</v>
      </c>
      <c r="C230" s="1" t="s">
        <v>32</v>
      </c>
      <c r="D230" s="2">
        <v>41973</v>
      </c>
      <c r="E230" s="1">
        <v>138.3218</v>
      </c>
      <c r="F230" s="1" t="s">
        <v>3</v>
      </c>
      <c r="G230" s="1" t="s">
        <v>83</v>
      </c>
      <c r="H230" s="1">
        <v>0.14000000000000001</v>
      </c>
      <c r="I230" s="1">
        <v>0.51</v>
      </c>
      <c r="J230" s="1">
        <v>1.26</v>
      </c>
      <c r="K230" s="1">
        <v>3.82</v>
      </c>
      <c r="L230" s="1">
        <v>8.84</v>
      </c>
      <c r="M230" s="1">
        <v>11.56</v>
      </c>
      <c r="N230" s="1">
        <v>5.31</v>
      </c>
      <c r="O230" s="1">
        <v>0</v>
      </c>
    </row>
    <row r="231" spans="1:15">
      <c r="A231" s="1" t="s">
        <v>17</v>
      </c>
      <c r="B231" s="1" t="s">
        <v>18</v>
      </c>
      <c r="C231" s="1" t="s">
        <v>12</v>
      </c>
      <c r="D231" s="2">
        <v>41973</v>
      </c>
      <c r="E231" s="1">
        <v>107.7081</v>
      </c>
      <c r="F231" s="1" t="s">
        <v>3</v>
      </c>
      <c r="G231" s="1" t="s">
        <v>120</v>
      </c>
      <c r="H231" s="1">
        <v>0.2</v>
      </c>
      <c r="I231" s="1">
        <v>0.91</v>
      </c>
      <c r="J231" s="1">
        <v>1.67</v>
      </c>
      <c r="K231" s="1">
        <v>2.92</v>
      </c>
      <c r="L231" s="1">
        <v>6.2</v>
      </c>
      <c r="M231" s="1">
        <v>0</v>
      </c>
      <c r="N231" s="1">
        <v>-50.61</v>
      </c>
      <c r="O231" s="3">
        <v>64566366</v>
      </c>
    </row>
    <row r="232" spans="1:15">
      <c r="A232" s="1" t="s">
        <v>0</v>
      </c>
      <c r="B232" s="1" t="s">
        <v>1</v>
      </c>
      <c r="C232" s="1" t="s">
        <v>2</v>
      </c>
      <c r="D232" s="2">
        <v>41943</v>
      </c>
      <c r="E232" s="1">
        <v>47.363199999999999</v>
      </c>
      <c r="F232" s="1" t="s">
        <v>3</v>
      </c>
      <c r="G232" s="1" t="s">
        <v>60</v>
      </c>
      <c r="H232" s="1">
        <v>0.21</v>
      </c>
      <c r="I232" s="1">
        <v>-0.99</v>
      </c>
      <c r="J232" s="1">
        <v>-3.01</v>
      </c>
      <c r="K232" s="1">
        <v>-2.76</v>
      </c>
      <c r="L232" s="1">
        <v>-5.98</v>
      </c>
      <c r="M232" s="1">
        <v>-22.17</v>
      </c>
      <c r="N232" s="1">
        <v>-7.77</v>
      </c>
      <c r="O232" s="3">
        <v>36181620</v>
      </c>
    </row>
    <row r="233" spans="1:15">
      <c r="A233" s="1" t="s">
        <v>4</v>
      </c>
      <c r="B233" s="1" t="s">
        <v>1</v>
      </c>
      <c r="C233" s="1" t="s">
        <v>2</v>
      </c>
      <c r="D233" s="2">
        <v>41943</v>
      </c>
      <c r="E233" s="1">
        <v>42.7654</v>
      </c>
      <c r="F233" s="1" t="s">
        <v>3</v>
      </c>
      <c r="G233" s="1" t="s">
        <v>46</v>
      </c>
      <c r="H233" s="1">
        <v>0.46</v>
      </c>
      <c r="I233" s="1">
        <v>-2.58</v>
      </c>
      <c r="J233" s="1">
        <v>-3.25</v>
      </c>
      <c r="K233" s="1">
        <v>-2.29</v>
      </c>
      <c r="L233" s="1">
        <v>-6.92</v>
      </c>
      <c r="M233" s="1">
        <v>-22.91</v>
      </c>
      <c r="N233" s="1">
        <v>-12.58</v>
      </c>
      <c r="O233" s="3">
        <v>23290252</v>
      </c>
    </row>
    <row r="234" spans="1:15">
      <c r="A234" s="1" t="s">
        <v>5</v>
      </c>
      <c r="B234" s="1" t="s">
        <v>1</v>
      </c>
      <c r="C234" s="1" t="s">
        <v>6</v>
      </c>
      <c r="D234" s="2">
        <v>41943</v>
      </c>
      <c r="E234" s="1">
        <v>27.126000000000001</v>
      </c>
      <c r="F234" s="1" t="s">
        <v>3</v>
      </c>
      <c r="G234" s="1" t="s">
        <v>71</v>
      </c>
      <c r="H234" s="1">
        <v>0.66</v>
      </c>
      <c r="I234" s="1">
        <v>-1.0900000000000001</v>
      </c>
      <c r="J234" s="1">
        <v>-1.05</v>
      </c>
      <c r="K234" s="1">
        <v>-6.53</v>
      </c>
      <c r="L234" s="1">
        <v>-16.100000000000001</v>
      </c>
      <c r="M234" s="1">
        <v>-16.940000000000001</v>
      </c>
      <c r="N234" s="1">
        <v>-17.64</v>
      </c>
      <c r="O234" s="3">
        <v>12416016</v>
      </c>
    </row>
    <row r="235" spans="1:15">
      <c r="A235" s="1" t="s">
        <v>7</v>
      </c>
      <c r="B235" s="1" t="s">
        <v>1</v>
      </c>
      <c r="C235" s="1" t="s">
        <v>8</v>
      </c>
      <c r="D235" s="2">
        <v>41943</v>
      </c>
      <c r="E235" s="1">
        <v>141.59399999999999</v>
      </c>
      <c r="F235" s="1" t="s">
        <v>3</v>
      </c>
      <c r="G235" s="1" t="s">
        <v>121</v>
      </c>
      <c r="H235" s="1">
        <v>-0.39</v>
      </c>
      <c r="I235" s="1">
        <v>-0.68</v>
      </c>
      <c r="J235" s="1">
        <v>0.95</v>
      </c>
      <c r="K235" s="1">
        <v>1.4</v>
      </c>
      <c r="L235" s="1">
        <v>4.8099999999999996</v>
      </c>
      <c r="M235" s="1">
        <v>-7.5</v>
      </c>
      <c r="N235" s="1">
        <v>5.04</v>
      </c>
      <c r="O235" s="3">
        <v>45503369</v>
      </c>
    </row>
    <row r="236" spans="1:15">
      <c r="A236" s="1" t="s">
        <v>9</v>
      </c>
      <c r="B236" s="1" t="s">
        <v>1</v>
      </c>
      <c r="C236" s="1" t="s">
        <v>8</v>
      </c>
      <c r="D236" s="2">
        <v>41943</v>
      </c>
      <c r="E236" s="1">
        <v>86.109700000000004</v>
      </c>
      <c r="F236" s="1" t="s">
        <v>3</v>
      </c>
      <c r="G236" s="1" t="s">
        <v>77</v>
      </c>
      <c r="H236" s="1">
        <v>0.14000000000000001</v>
      </c>
      <c r="I236" s="1">
        <v>-1.48</v>
      </c>
      <c r="J236" s="1">
        <v>2.4900000000000002</v>
      </c>
      <c r="K236" s="1">
        <v>-5.0999999999999996</v>
      </c>
      <c r="L236" s="1">
        <v>-11.64</v>
      </c>
      <c r="M236" s="1">
        <v>-33.49</v>
      </c>
      <c r="N236" s="1">
        <v>0.37</v>
      </c>
      <c r="O236" s="3">
        <v>20203506</v>
      </c>
    </row>
    <row r="237" spans="1:15">
      <c r="A237" s="1" t="s">
        <v>28</v>
      </c>
      <c r="B237" s="1" t="s">
        <v>29</v>
      </c>
      <c r="C237" s="1" t="s">
        <v>30</v>
      </c>
      <c r="D237" s="2">
        <v>41943</v>
      </c>
      <c r="E237" s="1">
        <v>118.2377</v>
      </c>
      <c r="F237" s="1" t="s">
        <v>3</v>
      </c>
      <c r="G237" s="1" t="s">
        <v>21</v>
      </c>
      <c r="H237" s="1">
        <v>0</v>
      </c>
      <c r="I237" s="1">
        <v>-0.06</v>
      </c>
      <c r="J237" s="1">
        <v>1.42</v>
      </c>
      <c r="K237" s="1">
        <v>2.33</v>
      </c>
      <c r="L237" s="1">
        <v>5.23</v>
      </c>
      <c r="M237" s="1">
        <v>15.35</v>
      </c>
      <c r="N237" s="1">
        <v>5.85</v>
      </c>
      <c r="O237" s="1">
        <v>0</v>
      </c>
    </row>
    <row r="238" spans="1:15">
      <c r="A238" s="1" t="s">
        <v>31</v>
      </c>
      <c r="B238" s="1" t="s">
        <v>29</v>
      </c>
      <c r="C238" s="1" t="s">
        <v>32</v>
      </c>
      <c r="D238" s="2">
        <v>41943</v>
      </c>
      <c r="E238" s="1">
        <v>117.8961</v>
      </c>
      <c r="F238" s="1" t="s">
        <v>3</v>
      </c>
      <c r="G238" s="1" t="s">
        <v>58</v>
      </c>
      <c r="H238" s="1">
        <v>0.16</v>
      </c>
      <c r="I238" s="1">
        <v>-0.03</v>
      </c>
      <c r="J238" s="1">
        <v>0.55000000000000004</v>
      </c>
      <c r="K238" s="1">
        <v>1.67</v>
      </c>
      <c r="L238" s="1">
        <v>6.42</v>
      </c>
      <c r="M238" s="1">
        <v>11.8</v>
      </c>
      <c r="N238" s="1">
        <v>6.57</v>
      </c>
      <c r="O238" s="1">
        <v>0</v>
      </c>
    </row>
    <row r="239" spans="1:15">
      <c r="A239" s="1" t="s">
        <v>10</v>
      </c>
      <c r="B239" s="1" t="s">
        <v>11</v>
      </c>
      <c r="C239" s="1" t="s">
        <v>12</v>
      </c>
      <c r="D239" s="2">
        <v>41943</v>
      </c>
      <c r="E239" s="1">
        <v>84.715100000000007</v>
      </c>
      <c r="F239" s="1" t="s">
        <v>3</v>
      </c>
      <c r="G239" s="1" t="s">
        <v>122</v>
      </c>
      <c r="H239" s="1">
        <v>-0.74</v>
      </c>
      <c r="I239" s="1">
        <v>-2.71</v>
      </c>
      <c r="J239" s="1">
        <v>-1.19</v>
      </c>
      <c r="K239" s="1">
        <v>-5.67</v>
      </c>
      <c r="L239" s="1">
        <v>-5.35</v>
      </c>
      <c r="M239" s="1">
        <v>-16.52</v>
      </c>
      <c r="N239" s="1">
        <v>0.06</v>
      </c>
      <c r="O239" s="3">
        <v>24807717</v>
      </c>
    </row>
    <row r="240" spans="1:15">
      <c r="A240" s="1" t="s">
        <v>15</v>
      </c>
      <c r="B240" s="1" t="s">
        <v>14</v>
      </c>
      <c r="C240" s="1" t="s">
        <v>12</v>
      </c>
      <c r="D240" s="2">
        <v>41943</v>
      </c>
      <c r="E240" s="1">
        <v>104.6176</v>
      </c>
      <c r="F240" s="1" t="s">
        <v>3</v>
      </c>
      <c r="G240" s="1" t="s">
        <v>73</v>
      </c>
      <c r="H240" s="1">
        <v>7.0000000000000007E-2</v>
      </c>
      <c r="I240" s="1">
        <v>0.26</v>
      </c>
      <c r="J240" s="1">
        <v>0.73</v>
      </c>
      <c r="K240" s="1">
        <v>1.43</v>
      </c>
      <c r="L240" s="1">
        <v>3.13</v>
      </c>
      <c r="M240" s="1">
        <v>0</v>
      </c>
      <c r="N240" s="1">
        <v>3.37</v>
      </c>
      <c r="O240" s="3">
        <v>141441763</v>
      </c>
    </row>
    <row r="241" spans="1:15">
      <c r="A241" s="1" t="s">
        <v>16</v>
      </c>
      <c r="B241" s="1" t="s">
        <v>14</v>
      </c>
      <c r="C241" s="1" t="s">
        <v>8</v>
      </c>
      <c r="D241" s="2">
        <v>41943</v>
      </c>
      <c r="E241" s="1">
        <v>100.5643</v>
      </c>
      <c r="F241" s="1" t="s">
        <v>3</v>
      </c>
      <c r="G241" s="1" t="s">
        <v>26</v>
      </c>
      <c r="H241" s="1">
        <v>0.09</v>
      </c>
      <c r="I241" s="1">
        <v>0.37</v>
      </c>
      <c r="J241" s="1">
        <v>-1.02</v>
      </c>
      <c r="K241" s="1">
        <v>-1.02</v>
      </c>
      <c r="L241" s="1">
        <v>0</v>
      </c>
      <c r="M241" s="1">
        <v>0</v>
      </c>
      <c r="N241" s="1">
        <v>3.04</v>
      </c>
      <c r="O241" s="3">
        <v>13268533</v>
      </c>
    </row>
    <row r="242" spans="1:15">
      <c r="A242" s="1" t="s">
        <v>33</v>
      </c>
      <c r="B242" s="1" t="s">
        <v>34</v>
      </c>
      <c r="C242" s="1" t="s">
        <v>30</v>
      </c>
      <c r="D242" s="2">
        <v>41943</v>
      </c>
      <c r="E242" s="1">
        <v>140.66040000000001</v>
      </c>
      <c r="F242" s="1" t="s">
        <v>3</v>
      </c>
      <c r="G242" s="1" t="s">
        <v>61</v>
      </c>
      <c r="H242" s="1">
        <v>0.2</v>
      </c>
      <c r="I242" s="1">
        <v>0.23</v>
      </c>
      <c r="J242" s="1">
        <v>2.21</v>
      </c>
      <c r="K242" s="1">
        <v>3.46</v>
      </c>
      <c r="L242" s="1">
        <v>9.09</v>
      </c>
      <c r="M242" s="1">
        <v>9.61</v>
      </c>
      <c r="N242" s="1">
        <v>9.86</v>
      </c>
      <c r="O242" s="1">
        <v>0</v>
      </c>
    </row>
    <row r="243" spans="1:15">
      <c r="A243" s="1" t="s">
        <v>35</v>
      </c>
      <c r="B243" s="1" t="s">
        <v>34</v>
      </c>
      <c r="C243" s="1" t="s">
        <v>32</v>
      </c>
      <c r="D243" s="2">
        <v>41943</v>
      </c>
      <c r="E243" s="1">
        <v>137.62200000000001</v>
      </c>
      <c r="F243" s="1" t="s">
        <v>3</v>
      </c>
      <c r="G243" s="1" t="s">
        <v>46</v>
      </c>
      <c r="H243" s="1">
        <v>0.26</v>
      </c>
      <c r="I243" s="1">
        <v>0.21</v>
      </c>
      <c r="J243" s="1">
        <v>1.37</v>
      </c>
      <c r="K243" s="1">
        <v>2.61</v>
      </c>
      <c r="L243" s="1">
        <v>8.5299999999999994</v>
      </c>
      <c r="M243" s="1">
        <v>11.17</v>
      </c>
      <c r="N243" s="1">
        <v>5.31</v>
      </c>
      <c r="O243" s="1">
        <v>0</v>
      </c>
    </row>
    <row r="244" spans="1:15">
      <c r="A244" s="1" t="s">
        <v>17</v>
      </c>
      <c r="B244" s="1" t="s">
        <v>18</v>
      </c>
      <c r="C244" s="1" t="s">
        <v>12</v>
      </c>
      <c r="D244" s="2">
        <v>41943</v>
      </c>
      <c r="E244" s="1">
        <v>106.74169999999999</v>
      </c>
      <c r="F244" s="1" t="s">
        <v>3</v>
      </c>
      <c r="G244" s="1" t="s">
        <v>63</v>
      </c>
      <c r="H244" s="1">
        <v>7.0000000000000007E-2</v>
      </c>
      <c r="I244" s="1">
        <v>0.25</v>
      </c>
      <c r="J244" s="1">
        <v>1.18</v>
      </c>
      <c r="K244" s="1">
        <v>1.9</v>
      </c>
      <c r="L244" s="1">
        <v>5.22</v>
      </c>
      <c r="M244" s="1">
        <v>0</v>
      </c>
      <c r="N244" s="1">
        <v>-50.61</v>
      </c>
      <c r="O244" s="3">
        <v>68081680</v>
      </c>
    </row>
    <row r="245" spans="1:15">
      <c r="A245" s="1" t="s">
        <v>0</v>
      </c>
      <c r="B245" s="1" t="s">
        <v>1</v>
      </c>
      <c r="C245" s="1" t="s">
        <v>2</v>
      </c>
      <c r="D245" s="2">
        <v>41912</v>
      </c>
      <c r="E245" s="1">
        <v>47.639600000000002</v>
      </c>
      <c r="F245" s="1" t="s">
        <v>3</v>
      </c>
      <c r="G245" s="1" t="s">
        <v>58</v>
      </c>
      <c r="H245" s="1">
        <v>-0.43</v>
      </c>
      <c r="I245" s="1">
        <v>-0.55000000000000004</v>
      </c>
      <c r="J245" s="1">
        <v>-0.38</v>
      </c>
      <c r="K245" s="1">
        <v>-4.1900000000000004</v>
      </c>
      <c r="L245" s="1">
        <v>-1.27</v>
      </c>
      <c r="M245" s="1">
        <v>-20.99</v>
      </c>
      <c r="N245" s="1">
        <v>-7.77</v>
      </c>
      <c r="O245" s="3">
        <v>36310109</v>
      </c>
    </row>
    <row r="246" spans="1:15">
      <c r="A246" s="1" t="s">
        <v>4</v>
      </c>
      <c r="B246" s="1" t="s">
        <v>1</v>
      </c>
      <c r="C246" s="1" t="s">
        <v>2</v>
      </c>
      <c r="D246" s="2">
        <v>41912</v>
      </c>
      <c r="E246" s="1">
        <v>43.579500000000003</v>
      </c>
      <c r="F246" s="1" t="s">
        <v>3</v>
      </c>
      <c r="G246" s="1" t="s">
        <v>58</v>
      </c>
      <c r="H246" s="1">
        <v>-1.55</v>
      </c>
      <c r="I246" s="1">
        <v>-0.88</v>
      </c>
      <c r="J246" s="1">
        <v>1.8</v>
      </c>
      <c r="K246" s="1">
        <v>-3.42</v>
      </c>
      <c r="L246" s="1">
        <v>-5.41</v>
      </c>
      <c r="M246" s="1">
        <v>-19.91</v>
      </c>
      <c r="N246" s="1">
        <v>-12.58</v>
      </c>
      <c r="O246" s="3">
        <v>23736216</v>
      </c>
    </row>
    <row r="247" spans="1:15">
      <c r="A247" s="1" t="s">
        <v>5</v>
      </c>
      <c r="B247" s="1" t="s">
        <v>1</v>
      </c>
      <c r="C247" s="1" t="s">
        <v>6</v>
      </c>
      <c r="D247" s="2">
        <v>41912</v>
      </c>
      <c r="E247" s="1">
        <v>27.437000000000001</v>
      </c>
      <c r="F247" s="1" t="s">
        <v>3</v>
      </c>
      <c r="G247" s="1" t="s">
        <v>58</v>
      </c>
      <c r="H247" s="1">
        <v>-0.19</v>
      </c>
      <c r="I247" s="1">
        <v>-1.5</v>
      </c>
      <c r="J247" s="1">
        <v>-3.7</v>
      </c>
      <c r="K247" s="1">
        <v>-9.7100000000000009</v>
      </c>
      <c r="L247" s="1">
        <v>-14.79</v>
      </c>
      <c r="M247" s="1">
        <v>-16.239999999999998</v>
      </c>
      <c r="N247" s="1">
        <v>-17.64</v>
      </c>
      <c r="O247" s="3">
        <v>12763245</v>
      </c>
    </row>
    <row r="248" spans="1:15">
      <c r="A248" s="1" t="s">
        <v>7</v>
      </c>
      <c r="B248" s="1" t="s">
        <v>1</v>
      </c>
      <c r="C248" s="1" t="s">
        <v>8</v>
      </c>
      <c r="D248" s="2">
        <v>41912</v>
      </c>
      <c r="E248" s="1">
        <v>141.7191</v>
      </c>
      <c r="F248" s="1" t="s">
        <v>3</v>
      </c>
      <c r="G248" s="1" t="s">
        <v>58</v>
      </c>
      <c r="H248" s="1">
        <v>-0.66</v>
      </c>
      <c r="I248" s="1">
        <v>2.68</v>
      </c>
      <c r="J248" s="1">
        <v>2.66</v>
      </c>
      <c r="K248" s="1">
        <v>-1.96</v>
      </c>
      <c r="L248" s="1">
        <v>8.74</v>
      </c>
      <c r="M248" s="1">
        <v>-6.08</v>
      </c>
      <c r="N248" s="1">
        <v>5.04</v>
      </c>
      <c r="O248" s="3">
        <v>46463411</v>
      </c>
    </row>
    <row r="249" spans="1:15">
      <c r="A249" s="1" t="s">
        <v>9</v>
      </c>
      <c r="B249" s="1" t="s">
        <v>1</v>
      </c>
      <c r="C249" s="1" t="s">
        <v>8</v>
      </c>
      <c r="D249" s="2">
        <v>41912</v>
      </c>
      <c r="E249" s="1">
        <v>86.924599999999998</v>
      </c>
      <c r="F249" s="1" t="s">
        <v>3</v>
      </c>
      <c r="G249" s="1" t="s">
        <v>58</v>
      </c>
      <c r="H249" s="1">
        <v>2.17</v>
      </c>
      <c r="I249" s="1">
        <v>3.46</v>
      </c>
      <c r="J249" s="1">
        <v>1.65</v>
      </c>
      <c r="K249" s="1">
        <v>-5.44</v>
      </c>
      <c r="L249" s="1">
        <v>-11.3</v>
      </c>
      <c r="M249" s="1">
        <v>-31.43</v>
      </c>
      <c r="N249" s="1">
        <v>0.37</v>
      </c>
      <c r="O249" s="3">
        <v>20366240</v>
      </c>
    </row>
    <row r="250" spans="1:15">
      <c r="A250" s="1" t="s">
        <v>28</v>
      </c>
      <c r="B250" s="1" t="s">
        <v>29</v>
      </c>
      <c r="C250" s="1" t="s">
        <v>30</v>
      </c>
      <c r="D250" s="2">
        <v>41912</v>
      </c>
      <c r="E250" s="1">
        <v>118.21129999999999</v>
      </c>
      <c r="F250" s="1" t="s">
        <v>3</v>
      </c>
      <c r="G250" s="1" t="s">
        <v>26</v>
      </c>
      <c r="H250" s="1">
        <v>-0.17</v>
      </c>
      <c r="I250" s="1">
        <v>0.64</v>
      </c>
      <c r="J250" s="1">
        <v>1.82</v>
      </c>
      <c r="K250" s="1">
        <v>2.63</v>
      </c>
      <c r="L250" s="1">
        <v>5.56</v>
      </c>
      <c r="M250" s="1">
        <v>15.88</v>
      </c>
      <c r="N250" s="1">
        <v>5.85</v>
      </c>
      <c r="O250" s="1">
        <v>0</v>
      </c>
    </row>
    <row r="251" spans="1:15">
      <c r="A251" s="1" t="s">
        <v>31</v>
      </c>
      <c r="B251" s="1" t="s">
        <v>29</v>
      </c>
      <c r="C251" s="1" t="s">
        <v>32</v>
      </c>
      <c r="D251" s="2">
        <v>41912</v>
      </c>
      <c r="E251" s="1">
        <v>117.9432</v>
      </c>
      <c r="F251" s="1" t="s">
        <v>3</v>
      </c>
      <c r="G251" s="1" t="s">
        <v>26</v>
      </c>
      <c r="H251" s="1">
        <v>-0.33</v>
      </c>
      <c r="I251" s="1">
        <v>0.04</v>
      </c>
      <c r="J251" s="1">
        <v>1.32</v>
      </c>
      <c r="K251" s="1">
        <v>2.37</v>
      </c>
      <c r="L251" s="1">
        <v>6.98</v>
      </c>
      <c r="M251" s="1">
        <v>12.7</v>
      </c>
      <c r="N251" s="1">
        <v>6.57</v>
      </c>
      <c r="O251" s="1">
        <v>0</v>
      </c>
    </row>
    <row r="252" spans="1:15">
      <c r="A252" s="1" t="s">
        <v>10</v>
      </c>
      <c r="B252" s="1" t="s">
        <v>11</v>
      </c>
      <c r="C252" s="1" t="s">
        <v>12</v>
      </c>
      <c r="D252" s="2">
        <v>41912</v>
      </c>
      <c r="E252" s="1">
        <v>86.914599999999993</v>
      </c>
      <c r="F252" s="1" t="s">
        <v>3</v>
      </c>
      <c r="G252" s="1" t="s">
        <v>63</v>
      </c>
      <c r="H252" s="1">
        <v>-0.55000000000000004</v>
      </c>
      <c r="I252" s="1">
        <v>-0.05</v>
      </c>
      <c r="J252" s="1">
        <v>-1.27</v>
      </c>
      <c r="K252" s="1">
        <v>-4.83</v>
      </c>
      <c r="L252" s="1">
        <v>-2.4500000000000002</v>
      </c>
      <c r="M252" s="1">
        <v>-12.58</v>
      </c>
      <c r="N252" s="1">
        <v>0.06</v>
      </c>
      <c r="O252" s="3">
        <v>25364346</v>
      </c>
    </row>
    <row r="253" spans="1:15">
      <c r="A253" s="1" t="s">
        <v>15</v>
      </c>
      <c r="B253" s="1" t="s">
        <v>14</v>
      </c>
      <c r="C253" s="1" t="s">
        <v>12</v>
      </c>
      <c r="D253" s="2">
        <v>41912</v>
      </c>
      <c r="E253" s="1">
        <v>104.33839999999999</v>
      </c>
      <c r="F253" s="1" t="s">
        <v>3</v>
      </c>
      <c r="G253" s="1" t="s">
        <v>26</v>
      </c>
      <c r="H253" s="1">
        <v>0.05</v>
      </c>
      <c r="I253" s="1">
        <v>0.23</v>
      </c>
      <c r="J253" s="1">
        <v>0.7</v>
      </c>
      <c r="K253" s="1">
        <v>1.43</v>
      </c>
      <c r="L253" s="1">
        <v>3.13</v>
      </c>
      <c r="M253" s="1">
        <v>0</v>
      </c>
      <c r="N253" s="1">
        <v>3.37</v>
      </c>
      <c r="O253" s="3">
        <v>47513511</v>
      </c>
    </row>
    <row r="254" spans="1:15">
      <c r="A254" s="1" t="s">
        <v>16</v>
      </c>
      <c r="B254" s="1" t="s">
        <v>14</v>
      </c>
      <c r="C254" s="1" t="s">
        <v>8</v>
      </c>
      <c r="D254" s="2">
        <v>41912</v>
      </c>
      <c r="E254" s="1">
        <v>100.17619999999999</v>
      </c>
      <c r="F254" s="1" t="s">
        <v>3</v>
      </c>
      <c r="G254" s="1" t="s">
        <v>26</v>
      </c>
      <c r="H254" s="1">
        <v>0.09</v>
      </c>
      <c r="I254" s="1">
        <v>-1.41</v>
      </c>
      <c r="J254" s="1">
        <v>-1.41</v>
      </c>
      <c r="K254" s="1">
        <v>-1.41</v>
      </c>
      <c r="L254" s="1">
        <v>0</v>
      </c>
      <c r="M254" s="1">
        <v>0</v>
      </c>
      <c r="N254" s="1">
        <v>3.04</v>
      </c>
      <c r="O254" s="3">
        <v>12708607</v>
      </c>
    </row>
    <row r="255" spans="1:15">
      <c r="A255" s="1" t="s">
        <v>33</v>
      </c>
      <c r="B255" s="1" t="s">
        <v>34</v>
      </c>
      <c r="C255" s="1" t="s">
        <v>30</v>
      </c>
      <c r="D255" s="2">
        <v>41912</v>
      </c>
      <c r="E255" s="1">
        <v>140.0822</v>
      </c>
      <c r="F255" s="1" t="s">
        <v>3</v>
      </c>
      <c r="G255" s="1" t="s">
        <v>26</v>
      </c>
      <c r="H255" s="1">
        <v>-0.33</v>
      </c>
      <c r="I255" s="1">
        <v>0.56000000000000005</v>
      </c>
      <c r="J255" s="1">
        <v>1.96</v>
      </c>
      <c r="K255" s="1">
        <v>1.94</v>
      </c>
      <c r="L255" s="1">
        <v>9.02</v>
      </c>
      <c r="M255" s="1">
        <v>10.85</v>
      </c>
      <c r="N255" s="1">
        <v>9.86</v>
      </c>
      <c r="O255" s="1">
        <v>0</v>
      </c>
    </row>
    <row r="256" spans="1:15">
      <c r="A256" s="1" t="s">
        <v>35</v>
      </c>
      <c r="B256" s="1" t="s">
        <v>34</v>
      </c>
      <c r="C256" s="1" t="s">
        <v>32</v>
      </c>
      <c r="D256" s="2">
        <v>41912</v>
      </c>
      <c r="E256" s="1">
        <v>137.21029999999999</v>
      </c>
      <c r="F256" s="1" t="s">
        <v>3</v>
      </c>
      <c r="G256" s="1" t="s">
        <v>26</v>
      </c>
      <c r="H256" s="1">
        <v>-0.22</v>
      </c>
      <c r="I256" s="1">
        <v>0.4</v>
      </c>
      <c r="J256" s="1">
        <v>1.56</v>
      </c>
      <c r="K256" s="1">
        <v>2.15</v>
      </c>
      <c r="L256" s="1">
        <v>8.69</v>
      </c>
      <c r="M256" s="1">
        <v>12.2</v>
      </c>
      <c r="N256" s="1">
        <v>5.31</v>
      </c>
      <c r="O256" s="1">
        <v>0</v>
      </c>
    </row>
    <row r="257" spans="1:15">
      <c r="A257" s="1" t="s">
        <v>17</v>
      </c>
      <c r="B257" s="1" t="s">
        <v>18</v>
      </c>
      <c r="C257" s="1" t="s">
        <v>12</v>
      </c>
      <c r="D257" s="2">
        <v>41912</v>
      </c>
      <c r="E257" s="1">
        <v>106.4559</v>
      </c>
      <c r="F257" s="1" t="s">
        <v>3</v>
      </c>
      <c r="G257" s="1" t="s">
        <v>26</v>
      </c>
      <c r="H257" s="1">
        <v>0.12</v>
      </c>
      <c r="I257" s="1">
        <v>0.5</v>
      </c>
      <c r="J257" s="1">
        <v>0.92</v>
      </c>
      <c r="K257" s="1">
        <v>1.81</v>
      </c>
      <c r="L257" s="1">
        <v>5.03</v>
      </c>
      <c r="M257" s="1">
        <v>0</v>
      </c>
      <c r="N257" s="1">
        <v>-50.61</v>
      </c>
      <c r="O257" s="3">
        <v>49662405</v>
      </c>
    </row>
    <row r="258" spans="1:15">
      <c r="A258" s="1" t="s">
        <v>0</v>
      </c>
      <c r="B258" s="1" t="s">
        <v>1</v>
      </c>
      <c r="C258" s="1" t="s">
        <v>2</v>
      </c>
      <c r="D258" s="2">
        <v>41882</v>
      </c>
      <c r="E258" s="1">
        <v>47.9041</v>
      </c>
      <c r="F258" s="1" t="s">
        <v>3</v>
      </c>
      <c r="G258" s="1" t="s">
        <v>75</v>
      </c>
      <c r="H258" s="1">
        <v>-1.66</v>
      </c>
      <c r="I258" s="1">
        <v>-2.37</v>
      </c>
      <c r="J258" s="1">
        <v>2.5099999999999998</v>
      </c>
      <c r="K258" s="1">
        <v>-11.58</v>
      </c>
      <c r="L258" s="1">
        <v>-8.1</v>
      </c>
      <c r="M258" s="1">
        <v>-19.510000000000002</v>
      </c>
      <c r="N258" s="1">
        <v>-7.77</v>
      </c>
      <c r="O258" s="3">
        <v>36339715</v>
      </c>
    </row>
    <row r="259" spans="1:15">
      <c r="A259" s="1" t="s">
        <v>4</v>
      </c>
      <c r="B259" s="1" t="s">
        <v>1</v>
      </c>
      <c r="C259" s="1" t="s">
        <v>2</v>
      </c>
      <c r="D259" s="2">
        <v>41882</v>
      </c>
      <c r="E259" s="1">
        <v>43.966200000000001</v>
      </c>
      <c r="F259" s="1" t="s">
        <v>3</v>
      </c>
      <c r="G259" s="1" t="s">
        <v>123</v>
      </c>
      <c r="H259" s="1">
        <v>-0.39</v>
      </c>
      <c r="I259" s="1">
        <v>-1.22</v>
      </c>
      <c r="J259" s="1">
        <v>5.26</v>
      </c>
      <c r="K259" s="1">
        <v>-6.65</v>
      </c>
      <c r="L259" s="1">
        <v>-12.35</v>
      </c>
      <c r="M259" s="1">
        <v>-21.85</v>
      </c>
      <c r="N259" s="1">
        <v>-12.58</v>
      </c>
      <c r="O259" s="3">
        <v>23648763</v>
      </c>
    </row>
    <row r="260" spans="1:15">
      <c r="A260" s="1" t="s">
        <v>5</v>
      </c>
      <c r="B260" s="1" t="s">
        <v>1</v>
      </c>
      <c r="C260" s="1" t="s">
        <v>6</v>
      </c>
      <c r="D260" s="2">
        <v>41882</v>
      </c>
      <c r="E260" s="1">
        <v>27.854399999999998</v>
      </c>
      <c r="F260" s="1" t="s">
        <v>3</v>
      </c>
      <c r="G260" s="1" t="s">
        <v>124</v>
      </c>
      <c r="H260" s="1">
        <v>0.22</v>
      </c>
      <c r="I260" s="1">
        <v>1.6</v>
      </c>
      <c r="J260" s="1">
        <v>-6.65</v>
      </c>
      <c r="K260" s="1">
        <v>-10.45</v>
      </c>
      <c r="L260" s="1">
        <v>-16.54</v>
      </c>
      <c r="M260" s="1">
        <v>-18.149999999999999</v>
      </c>
      <c r="N260" s="1">
        <v>-17.64</v>
      </c>
      <c r="O260" s="3">
        <v>12957996</v>
      </c>
    </row>
    <row r="261" spans="1:15">
      <c r="A261" s="1" t="s">
        <v>7</v>
      </c>
      <c r="B261" s="1" t="s">
        <v>1</v>
      </c>
      <c r="C261" s="1" t="s">
        <v>8</v>
      </c>
      <c r="D261" s="2">
        <v>41882</v>
      </c>
      <c r="E261" s="1">
        <v>138.02080000000001</v>
      </c>
      <c r="F261" s="1" t="s">
        <v>3</v>
      </c>
      <c r="G261" s="1" t="s">
        <v>25</v>
      </c>
      <c r="H261" s="1">
        <v>-1.67</v>
      </c>
      <c r="I261" s="1">
        <v>-2.2599999999999998</v>
      </c>
      <c r="J261" s="1">
        <v>3.93</v>
      </c>
      <c r="K261" s="1">
        <v>-8.59</v>
      </c>
      <c r="L261" s="1">
        <v>-0.86</v>
      </c>
      <c r="M261" s="1">
        <v>-7.97</v>
      </c>
      <c r="N261" s="1">
        <v>5.04</v>
      </c>
      <c r="O261" s="3">
        <v>45142112</v>
      </c>
    </row>
    <row r="262" spans="1:15">
      <c r="A262" s="1" t="s">
        <v>9</v>
      </c>
      <c r="B262" s="1" t="s">
        <v>1</v>
      </c>
      <c r="C262" s="1" t="s">
        <v>8</v>
      </c>
      <c r="D262" s="2">
        <v>41882</v>
      </c>
      <c r="E262" s="1">
        <v>84.020399999999995</v>
      </c>
      <c r="F262" s="1" t="s">
        <v>3</v>
      </c>
      <c r="G262" s="1" t="s">
        <v>125</v>
      </c>
      <c r="H262" s="1">
        <v>0.22</v>
      </c>
      <c r="I262" s="1">
        <v>-0.03</v>
      </c>
      <c r="J262" s="1">
        <v>-2.11</v>
      </c>
      <c r="K262" s="1">
        <v>-10.1</v>
      </c>
      <c r="L262" s="1">
        <v>-23.05</v>
      </c>
      <c r="M262" s="1">
        <v>-33.99</v>
      </c>
      <c r="N262" s="1">
        <v>0.37</v>
      </c>
      <c r="O262" s="3">
        <v>19764215</v>
      </c>
    </row>
    <row r="263" spans="1:15">
      <c r="A263" s="1" t="s">
        <v>28</v>
      </c>
      <c r="B263" s="1" t="s">
        <v>29</v>
      </c>
      <c r="C263" s="1" t="s">
        <v>30</v>
      </c>
      <c r="D263" s="2">
        <v>41882</v>
      </c>
      <c r="E263" s="1">
        <v>117.46510000000001</v>
      </c>
      <c r="F263" s="1" t="s">
        <v>3</v>
      </c>
      <c r="G263" s="1" t="s">
        <v>44</v>
      </c>
      <c r="H263" s="1">
        <v>7.0000000000000007E-2</v>
      </c>
      <c r="I263" s="1">
        <v>0.6</v>
      </c>
      <c r="J263" s="1">
        <v>2.17</v>
      </c>
      <c r="K263" s="1">
        <v>2.11</v>
      </c>
      <c r="L263" s="1">
        <v>4.54</v>
      </c>
      <c r="M263" s="1">
        <v>14.25</v>
      </c>
      <c r="N263" s="1">
        <v>5.85</v>
      </c>
      <c r="O263" s="1">
        <v>0</v>
      </c>
    </row>
    <row r="264" spans="1:15">
      <c r="A264" s="1" t="s">
        <v>31</v>
      </c>
      <c r="B264" s="1" t="s">
        <v>29</v>
      </c>
      <c r="C264" s="1" t="s">
        <v>32</v>
      </c>
      <c r="D264" s="2">
        <v>41882</v>
      </c>
      <c r="E264" s="1">
        <v>117.89109999999999</v>
      </c>
      <c r="F264" s="1" t="s">
        <v>3</v>
      </c>
      <c r="G264" s="1" t="s">
        <v>41</v>
      </c>
      <c r="H264" s="1">
        <v>0.08</v>
      </c>
      <c r="I264" s="1">
        <v>0.46</v>
      </c>
      <c r="J264" s="1">
        <v>1.6</v>
      </c>
      <c r="K264" s="1">
        <v>2.27</v>
      </c>
      <c r="L264" s="1">
        <v>6.74</v>
      </c>
      <c r="M264" s="1">
        <v>11.56</v>
      </c>
      <c r="N264" s="1">
        <v>6.57</v>
      </c>
      <c r="O264" s="1">
        <v>0</v>
      </c>
    </row>
    <row r="265" spans="1:15">
      <c r="A265" s="1" t="s">
        <v>10</v>
      </c>
      <c r="B265" s="1" t="s">
        <v>11</v>
      </c>
      <c r="C265" s="1" t="s">
        <v>12</v>
      </c>
      <c r="D265" s="2">
        <v>41882</v>
      </c>
      <c r="E265" s="1">
        <v>86.960300000000004</v>
      </c>
      <c r="F265" s="1" t="s">
        <v>3</v>
      </c>
      <c r="G265" s="1" t="s">
        <v>126</v>
      </c>
      <c r="H265" s="1">
        <v>0.45</v>
      </c>
      <c r="I265" s="1">
        <v>0.86</v>
      </c>
      <c r="J265" s="1">
        <v>-1.26</v>
      </c>
      <c r="K265" s="1">
        <v>-7.1</v>
      </c>
      <c r="L265" s="1">
        <v>-7.57</v>
      </c>
      <c r="M265" s="1">
        <v>-13.73</v>
      </c>
      <c r="N265" s="1">
        <v>0.06</v>
      </c>
      <c r="O265" s="3">
        <v>25205383</v>
      </c>
    </row>
    <row r="266" spans="1:15">
      <c r="A266" s="1" t="s">
        <v>15</v>
      </c>
      <c r="B266" s="1" t="s">
        <v>14</v>
      </c>
      <c r="C266" s="1" t="s">
        <v>12</v>
      </c>
      <c r="D266" s="2">
        <v>41882</v>
      </c>
      <c r="E266" s="1">
        <v>104.0943</v>
      </c>
      <c r="F266" s="1" t="s">
        <v>3</v>
      </c>
      <c r="G266" s="1" t="s">
        <v>26</v>
      </c>
      <c r="H266" s="1">
        <v>0.06</v>
      </c>
      <c r="I266" s="1">
        <v>0.23</v>
      </c>
      <c r="J266" s="1">
        <v>0.69</v>
      </c>
      <c r="K266" s="1">
        <v>1.48</v>
      </c>
      <c r="L266" s="1">
        <v>3.15</v>
      </c>
      <c r="M266" s="1">
        <v>0</v>
      </c>
      <c r="N266" s="1">
        <v>3.37</v>
      </c>
      <c r="O266" s="3">
        <v>66645469</v>
      </c>
    </row>
    <row r="267" spans="1:15">
      <c r="A267" s="1" t="s">
        <v>33</v>
      </c>
      <c r="B267" s="1" t="s">
        <v>34</v>
      </c>
      <c r="C267" s="1" t="s">
        <v>30</v>
      </c>
      <c r="D267" s="2">
        <v>41882</v>
      </c>
      <c r="E267" s="1">
        <v>139.3075</v>
      </c>
      <c r="F267" s="1" t="s">
        <v>3</v>
      </c>
      <c r="G267" s="1" t="s">
        <v>127</v>
      </c>
      <c r="H267" s="1">
        <v>0.02</v>
      </c>
      <c r="I267" s="1">
        <v>0.86</v>
      </c>
      <c r="J267" s="1">
        <v>3.78</v>
      </c>
      <c r="K267" s="1">
        <v>1.22</v>
      </c>
      <c r="L267" s="1">
        <v>5.99</v>
      </c>
      <c r="M267" s="1">
        <v>11.26</v>
      </c>
      <c r="N267" s="1">
        <v>9.86</v>
      </c>
      <c r="O267" s="1">
        <v>0</v>
      </c>
    </row>
    <row r="268" spans="1:15">
      <c r="A268" s="1" t="s">
        <v>35</v>
      </c>
      <c r="B268" s="1" t="s">
        <v>34</v>
      </c>
      <c r="C268" s="1" t="s">
        <v>32</v>
      </c>
      <c r="D268" s="2">
        <v>41882</v>
      </c>
      <c r="E268" s="1">
        <v>136.66569999999999</v>
      </c>
      <c r="F268" s="1" t="s">
        <v>3</v>
      </c>
      <c r="G268" s="1" t="s">
        <v>43</v>
      </c>
      <c r="H268" s="1">
        <v>-0.02</v>
      </c>
      <c r="I268" s="1">
        <v>0.46</v>
      </c>
      <c r="J268" s="1">
        <v>2.59</v>
      </c>
      <c r="K268" s="1">
        <v>1.75</v>
      </c>
      <c r="L268" s="1">
        <v>6.97</v>
      </c>
      <c r="M268" s="1">
        <v>12</v>
      </c>
      <c r="N268" s="1">
        <v>5.31</v>
      </c>
      <c r="O268" s="1">
        <v>0</v>
      </c>
    </row>
    <row r="269" spans="1:15">
      <c r="A269" s="1" t="s">
        <v>17</v>
      </c>
      <c r="B269" s="1" t="s">
        <v>18</v>
      </c>
      <c r="C269" s="1" t="s">
        <v>12</v>
      </c>
      <c r="D269" s="2">
        <v>41882</v>
      </c>
      <c r="E269" s="1">
        <v>105.9225</v>
      </c>
      <c r="F269" s="1" t="s">
        <v>3</v>
      </c>
      <c r="G269" s="1" t="s">
        <v>78</v>
      </c>
      <c r="H269" s="1">
        <v>0.16</v>
      </c>
      <c r="I269" s="1">
        <v>0.41</v>
      </c>
      <c r="J269" s="1">
        <v>1.23</v>
      </c>
      <c r="K269" s="1">
        <v>1.37</v>
      </c>
      <c r="L269" s="1">
        <v>4.09</v>
      </c>
      <c r="M269" s="1">
        <v>0</v>
      </c>
      <c r="N269" s="1">
        <v>-50.61</v>
      </c>
      <c r="O269" s="3">
        <v>49419651</v>
      </c>
    </row>
    <row r="270" spans="1:15">
      <c r="A270" s="1" t="s">
        <v>0</v>
      </c>
      <c r="B270" s="1" t="s">
        <v>1</v>
      </c>
      <c r="C270" s="1" t="s">
        <v>2</v>
      </c>
      <c r="D270" s="2">
        <v>41851</v>
      </c>
      <c r="E270" s="1">
        <v>49.234499999999997</v>
      </c>
      <c r="F270" s="1" t="s">
        <v>3</v>
      </c>
      <c r="G270" s="1" t="s">
        <v>101</v>
      </c>
      <c r="H270" s="1">
        <v>0.46</v>
      </c>
      <c r="I270" s="1">
        <v>3.27</v>
      </c>
      <c r="J270" s="1">
        <v>-0.2</v>
      </c>
      <c r="K270" s="1">
        <v>-7.28</v>
      </c>
      <c r="L270" s="1">
        <v>-15.37</v>
      </c>
      <c r="M270" s="1">
        <v>-12.19</v>
      </c>
      <c r="N270" s="1">
        <v>-7.77</v>
      </c>
      <c r="O270" s="3">
        <v>37570501</v>
      </c>
    </row>
    <row r="271" spans="1:15">
      <c r="A271" s="1" t="s">
        <v>4</v>
      </c>
      <c r="B271" s="1" t="s">
        <v>1</v>
      </c>
      <c r="C271" s="1" t="s">
        <v>2</v>
      </c>
      <c r="D271" s="2">
        <v>41851</v>
      </c>
      <c r="E271" s="1">
        <v>44.378300000000003</v>
      </c>
      <c r="F271" s="1" t="s">
        <v>3</v>
      </c>
      <c r="G271" s="1" t="s">
        <v>50</v>
      </c>
      <c r="H271" s="1">
        <v>1.8</v>
      </c>
      <c r="I271" s="1">
        <v>3.53</v>
      </c>
      <c r="J271" s="1">
        <v>0.76</v>
      </c>
      <c r="K271" s="1">
        <v>-3.36</v>
      </c>
      <c r="L271" s="1">
        <v>-21.16</v>
      </c>
      <c r="M271" s="1">
        <v>-21.09</v>
      </c>
      <c r="N271" s="1">
        <v>-12.58</v>
      </c>
      <c r="O271" s="3">
        <v>23917860</v>
      </c>
    </row>
    <row r="272" spans="1:15">
      <c r="A272" s="1" t="s">
        <v>5</v>
      </c>
      <c r="B272" s="1" t="s">
        <v>1</v>
      </c>
      <c r="C272" s="1" t="s">
        <v>6</v>
      </c>
      <c r="D272" s="2">
        <v>41851</v>
      </c>
      <c r="E272" s="1">
        <v>27.303899999999999</v>
      </c>
      <c r="F272" s="1" t="s">
        <v>3</v>
      </c>
      <c r="G272" s="1" t="s">
        <v>82</v>
      </c>
      <c r="H272" s="1">
        <v>-1.1499999999999999</v>
      </c>
      <c r="I272" s="1">
        <v>-4.46</v>
      </c>
      <c r="J272" s="1">
        <v>-10.01</v>
      </c>
      <c r="K272" s="1">
        <v>-9.2799999999999994</v>
      </c>
      <c r="L272" s="1">
        <v>-21.53</v>
      </c>
      <c r="M272" s="1">
        <v>-22.08</v>
      </c>
      <c r="N272" s="1">
        <v>-17.64</v>
      </c>
      <c r="O272" s="3">
        <v>12878205</v>
      </c>
    </row>
    <row r="273" spans="1:15">
      <c r="A273" s="1" t="s">
        <v>7</v>
      </c>
      <c r="B273" s="1" t="s">
        <v>1</v>
      </c>
      <c r="C273" s="1" t="s">
        <v>8</v>
      </c>
      <c r="D273" s="2">
        <v>41851</v>
      </c>
      <c r="E273" s="1">
        <v>141.1189</v>
      </c>
      <c r="F273" s="1" t="s">
        <v>3</v>
      </c>
      <c r="G273" s="1" t="s">
        <v>63</v>
      </c>
      <c r="H273" s="1">
        <v>2.11</v>
      </c>
      <c r="I273" s="1">
        <v>2.74</v>
      </c>
      <c r="J273" s="1">
        <v>-0.9</v>
      </c>
      <c r="K273" s="1">
        <v>-5.28</v>
      </c>
      <c r="L273" s="1">
        <v>-6.26</v>
      </c>
      <c r="M273" s="1">
        <v>-5.0599999999999996</v>
      </c>
      <c r="N273" s="1">
        <v>5.04</v>
      </c>
      <c r="O273" s="3">
        <v>46149589</v>
      </c>
    </row>
    <row r="274" spans="1:15">
      <c r="A274" s="1" t="s">
        <v>9</v>
      </c>
      <c r="B274" s="1" t="s">
        <v>1</v>
      </c>
      <c r="C274" s="1" t="s">
        <v>8</v>
      </c>
      <c r="D274" s="2">
        <v>41851</v>
      </c>
      <c r="E274" s="1">
        <v>84.222300000000004</v>
      </c>
      <c r="F274" s="1" t="s">
        <v>3</v>
      </c>
      <c r="G274" s="1" t="s">
        <v>83</v>
      </c>
      <c r="H274" s="1">
        <v>0.52</v>
      </c>
      <c r="I274" s="1">
        <v>-0.98</v>
      </c>
      <c r="J274" s="1">
        <v>-6.4</v>
      </c>
      <c r="K274" s="1">
        <v>-8.93</v>
      </c>
      <c r="L274" s="1">
        <v>-28.68</v>
      </c>
      <c r="M274" s="1">
        <v>-33.69</v>
      </c>
      <c r="N274" s="1">
        <v>0.37</v>
      </c>
      <c r="O274" s="3">
        <v>20003931</v>
      </c>
    </row>
    <row r="275" spans="1:15">
      <c r="A275" s="1" t="s">
        <v>28</v>
      </c>
      <c r="B275" s="1" t="s">
        <v>29</v>
      </c>
      <c r="C275" s="1" t="s">
        <v>30</v>
      </c>
      <c r="D275" s="2">
        <v>41851</v>
      </c>
      <c r="E275" s="1">
        <v>116.8678</v>
      </c>
      <c r="F275" s="1" t="s">
        <v>3</v>
      </c>
      <c r="G275" s="1" t="s">
        <v>46</v>
      </c>
      <c r="H275" s="1">
        <v>0.52</v>
      </c>
      <c r="I275" s="1">
        <v>0.83</v>
      </c>
      <c r="J275" s="1">
        <v>1.41</v>
      </c>
      <c r="K275" s="1">
        <v>3.78</v>
      </c>
      <c r="L275" s="1">
        <v>3.28</v>
      </c>
      <c r="M275" s="1">
        <v>13.71</v>
      </c>
      <c r="N275" s="1">
        <v>5.85</v>
      </c>
      <c r="O275" s="1">
        <v>0</v>
      </c>
    </row>
    <row r="276" spans="1:15">
      <c r="A276" s="1" t="s">
        <v>31</v>
      </c>
      <c r="B276" s="1" t="s">
        <v>29</v>
      </c>
      <c r="C276" s="1" t="s">
        <v>32</v>
      </c>
      <c r="D276" s="2">
        <v>41851</v>
      </c>
      <c r="E276" s="1">
        <v>117.4926</v>
      </c>
      <c r="F276" s="1" t="s">
        <v>3</v>
      </c>
      <c r="G276" s="1" t="s">
        <v>57</v>
      </c>
      <c r="H276" s="1">
        <v>0.37</v>
      </c>
      <c r="I276" s="1">
        <v>1.02</v>
      </c>
      <c r="J276" s="1">
        <v>1.57</v>
      </c>
      <c r="K276" s="1">
        <v>3.88</v>
      </c>
      <c r="L276" s="1">
        <v>4.8</v>
      </c>
      <c r="M276" s="1">
        <v>11.21</v>
      </c>
      <c r="N276" s="1">
        <v>6.57</v>
      </c>
      <c r="O276" s="1">
        <v>0</v>
      </c>
    </row>
    <row r="277" spans="1:15">
      <c r="A277" s="1" t="s">
        <v>10</v>
      </c>
      <c r="B277" s="1" t="s">
        <v>11</v>
      </c>
      <c r="C277" s="1" t="s">
        <v>12</v>
      </c>
      <c r="D277" s="2">
        <v>41851</v>
      </c>
      <c r="E277" s="1">
        <v>86.296400000000006</v>
      </c>
      <c r="F277" s="1" t="s">
        <v>3</v>
      </c>
      <c r="G277" s="1" t="s">
        <v>83</v>
      </c>
      <c r="H277" s="1">
        <v>0.24</v>
      </c>
      <c r="I277" s="1">
        <v>-1.8</v>
      </c>
      <c r="J277" s="1">
        <v>-3.91</v>
      </c>
      <c r="K277" s="1">
        <v>-3.38</v>
      </c>
      <c r="L277" s="1">
        <v>-14.37</v>
      </c>
      <c r="M277" s="1">
        <v>-14.35</v>
      </c>
      <c r="N277" s="1">
        <v>0.06</v>
      </c>
      <c r="O277" s="3">
        <v>24835432</v>
      </c>
    </row>
    <row r="278" spans="1:15">
      <c r="A278" s="1" t="s">
        <v>15</v>
      </c>
      <c r="B278" s="1" t="s">
        <v>14</v>
      </c>
      <c r="C278" s="1" t="s">
        <v>12</v>
      </c>
      <c r="D278" s="2">
        <v>41851</v>
      </c>
      <c r="E278" s="1">
        <v>103.8438</v>
      </c>
      <c r="F278" s="1" t="s">
        <v>3</v>
      </c>
      <c r="G278" s="1" t="s">
        <v>26</v>
      </c>
      <c r="H278" s="1">
        <v>0.05</v>
      </c>
      <c r="I278" s="1">
        <v>0.23</v>
      </c>
      <c r="J278" s="1">
        <v>0.69</v>
      </c>
      <c r="K278" s="1">
        <v>1.52</v>
      </c>
      <c r="L278" s="1">
        <v>3.17</v>
      </c>
      <c r="M278" s="1">
        <v>0</v>
      </c>
      <c r="N278" s="1">
        <v>3.37</v>
      </c>
      <c r="O278" s="3">
        <v>52094350</v>
      </c>
    </row>
    <row r="279" spans="1:15">
      <c r="A279" s="1" t="s">
        <v>33</v>
      </c>
      <c r="B279" s="1" t="s">
        <v>34</v>
      </c>
      <c r="C279" s="1" t="s">
        <v>30</v>
      </c>
      <c r="D279" s="2">
        <v>41851</v>
      </c>
      <c r="E279" s="1">
        <v>138.23740000000001</v>
      </c>
      <c r="F279" s="1" t="s">
        <v>3</v>
      </c>
      <c r="G279" s="1" t="s">
        <v>46</v>
      </c>
      <c r="H279" s="1">
        <v>0.89</v>
      </c>
      <c r="I279" s="1">
        <v>0.83</v>
      </c>
      <c r="J279" s="1">
        <v>1.39</v>
      </c>
      <c r="K279" s="1">
        <v>3.37</v>
      </c>
      <c r="L279" s="1">
        <v>3.32</v>
      </c>
      <c r="M279" s="1">
        <v>11.37</v>
      </c>
      <c r="N279" s="1">
        <v>9.86</v>
      </c>
      <c r="O279" s="1">
        <v>0</v>
      </c>
    </row>
    <row r="280" spans="1:15">
      <c r="A280" s="1" t="s">
        <v>35</v>
      </c>
      <c r="B280" s="1" t="s">
        <v>34</v>
      </c>
      <c r="C280" s="1" t="s">
        <v>32</v>
      </c>
      <c r="D280" s="2">
        <v>41851</v>
      </c>
      <c r="E280" s="1">
        <v>136.26050000000001</v>
      </c>
      <c r="F280" s="1" t="s">
        <v>3</v>
      </c>
      <c r="G280" s="1" t="s">
        <v>78</v>
      </c>
      <c r="H280" s="1">
        <v>0.65</v>
      </c>
      <c r="I280" s="1">
        <v>0.95</v>
      </c>
      <c r="J280" s="1">
        <v>1.51</v>
      </c>
      <c r="K280" s="1">
        <v>3.81</v>
      </c>
      <c r="L280" s="1">
        <v>5.32</v>
      </c>
      <c r="M280" s="1">
        <v>12.88</v>
      </c>
      <c r="N280" s="1">
        <v>5.31</v>
      </c>
      <c r="O280" s="1">
        <v>0</v>
      </c>
    </row>
    <row r="281" spans="1:15">
      <c r="A281" s="1" t="s">
        <v>17</v>
      </c>
      <c r="B281" s="1" t="s">
        <v>18</v>
      </c>
      <c r="C281" s="1" t="s">
        <v>12</v>
      </c>
      <c r="D281" s="2">
        <v>41851</v>
      </c>
      <c r="E281" s="1">
        <v>105.5189</v>
      </c>
      <c r="F281" s="1" t="s">
        <v>3</v>
      </c>
      <c r="G281" s="1" t="s">
        <v>60</v>
      </c>
      <c r="H281" s="1">
        <v>-0.03</v>
      </c>
      <c r="I281" s="1">
        <v>0.06</v>
      </c>
      <c r="J281" s="1">
        <v>0.83</v>
      </c>
      <c r="K281" s="1">
        <v>2.36</v>
      </c>
      <c r="L281" s="1">
        <v>3.8</v>
      </c>
      <c r="M281" s="1">
        <v>0</v>
      </c>
      <c r="N281" s="1">
        <v>-50.61</v>
      </c>
      <c r="O281" s="3">
        <v>49214403</v>
      </c>
    </row>
    <row r="282" spans="1:15">
      <c r="A282" s="1" t="s">
        <v>0</v>
      </c>
      <c r="B282" s="1" t="s">
        <v>1</v>
      </c>
      <c r="C282" s="1" t="s">
        <v>2</v>
      </c>
      <c r="D282" s="2">
        <v>41820</v>
      </c>
      <c r="E282" s="1">
        <v>47.6783</v>
      </c>
      <c r="F282" s="1" t="s">
        <v>3</v>
      </c>
      <c r="G282" s="1" t="s">
        <v>128</v>
      </c>
      <c r="H282" s="1">
        <v>1.37</v>
      </c>
      <c r="I282" s="1">
        <v>1.6</v>
      </c>
      <c r="J282" s="1">
        <v>-3.32</v>
      </c>
      <c r="K282" s="1">
        <v>-6.38</v>
      </c>
      <c r="L282" s="1">
        <v>-17.260000000000002</v>
      </c>
      <c r="M282" s="1">
        <v>-16.59</v>
      </c>
      <c r="N282" s="1">
        <v>-7.77</v>
      </c>
      <c r="O282" s="3">
        <v>36362648</v>
      </c>
    </row>
    <row r="283" spans="1:15">
      <c r="A283" s="1" t="s">
        <v>4</v>
      </c>
      <c r="B283" s="1" t="s">
        <v>1</v>
      </c>
      <c r="C283" s="1" t="s">
        <v>2</v>
      </c>
      <c r="D283" s="2">
        <v>41820</v>
      </c>
      <c r="E283" s="1">
        <v>42.8688</v>
      </c>
      <c r="F283" s="1" t="s">
        <v>3</v>
      </c>
      <c r="G283" s="1" t="s">
        <v>129</v>
      </c>
      <c r="H283" s="1">
        <v>1.1200000000000001</v>
      </c>
      <c r="I283" s="1">
        <v>1.98</v>
      </c>
      <c r="J283" s="1">
        <v>-3.67</v>
      </c>
      <c r="K283" s="1">
        <v>-2.96</v>
      </c>
      <c r="L283" s="1">
        <v>-24.42</v>
      </c>
      <c r="M283" s="1">
        <v>-23.95</v>
      </c>
      <c r="N283" s="1">
        <v>-12.58</v>
      </c>
      <c r="O283" s="3">
        <v>23130077</v>
      </c>
    </row>
    <row r="284" spans="1:15">
      <c r="A284" s="1" t="s">
        <v>5</v>
      </c>
      <c r="B284" s="1" t="s">
        <v>1</v>
      </c>
      <c r="C284" s="1" t="s">
        <v>6</v>
      </c>
      <c r="D284" s="2">
        <v>41820</v>
      </c>
      <c r="E284" s="1">
        <v>28.5824</v>
      </c>
      <c r="F284" s="1" t="s">
        <v>3</v>
      </c>
      <c r="G284" s="1" t="s">
        <v>63</v>
      </c>
      <c r="H284" s="1">
        <v>-0.96</v>
      </c>
      <c r="I284" s="1">
        <v>-4.2</v>
      </c>
      <c r="J284" s="1">
        <v>-5.76</v>
      </c>
      <c r="K284" s="1">
        <v>-7.23</v>
      </c>
      <c r="L284" s="1">
        <v>-17.95</v>
      </c>
      <c r="M284" s="1">
        <v>-20.5</v>
      </c>
      <c r="N284" s="1">
        <v>-17.64</v>
      </c>
      <c r="O284" s="3">
        <v>13695615</v>
      </c>
    </row>
    <row r="285" spans="1:15">
      <c r="A285" s="1" t="s">
        <v>7</v>
      </c>
      <c r="B285" s="1" t="s">
        <v>1</v>
      </c>
      <c r="C285" s="1" t="s">
        <v>8</v>
      </c>
      <c r="D285" s="2">
        <v>41820</v>
      </c>
      <c r="E285" s="1">
        <v>137.36850000000001</v>
      </c>
      <c r="F285" s="1" t="s">
        <v>3</v>
      </c>
      <c r="G285" s="1" t="s">
        <v>95</v>
      </c>
      <c r="H285" s="1">
        <v>1.62</v>
      </c>
      <c r="I285" s="1">
        <v>2.5499999999999998</v>
      </c>
      <c r="J285" s="1">
        <v>-4.22</v>
      </c>
      <c r="K285" s="1">
        <v>0.49</v>
      </c>
      <c r="L285" s="1">
        <v>-9.48</v>
      </c>
      <c r="M285" s="1">
        <v>-5.6</v>
      </c>
      <c r="N285" s="1">
        <v>5.04</v>
      </c>
      <c r="O285" s="3">
        <v>44991320</v>
      </c>
    </row>
    <row r="286" spans="1:15">
      <c r="A286" s="1" t="s">
        <v>9</v>
      </c>
      <c r="B286" s="1" t="s">
        <v>1</v>
      </c>
      <c r="C286" s="1" t="s">
        <v>8</v>
      </c>
      <c r="D286" s="2">
        <v>41820</v>
      </c>
      <c r="E286" s="1">
        <v>85.066500000000005</v>
      </c>
      <c r="F286" s="1" t="s">
        <v>3</v>
      </c>
      <c r="G286" s="1" t="s">
        <v>73</v>
      </c>
      <c r="H286" s="1">
        <v>-0.22</v>
      </c>
      <c r="I286" s="1">
        <v>-1.1499999999999999</v>
      </c>
      <c r="J286" s="1">
        <v>-7.89</v>
      </c>
      <c r="K286" s="1">
        <v>-6.82</v>
      </c>
      <c r="L286" s="1">
        <v>-31.33</v>
      </c>
      <c r="M286" s="1">
        <v>-33.630000000000003</v>
      </c>
      <c r="N286" s="1">
        <v>0.37</v>
      </c>
      <c r="O286" s="3">
        <v>20265347</v>
      </c>
    </row>
    <row r="287" spans="1:15">
      <c r="A287" s="1" t="s">
        <v>28</v>
      </c>
      <c r="B287" s="1" t="s">
        <v>29</v>
      </c>
      <c r="C287" s="1" t="s">
        <v>30</v>
      </c>
      <c r="D287" s="2">
        <v>41820</v>
      </c>
      <c r="E287" s="1">
        <v>115.898</v>
      </c>
      <c r="F287" s="1" t="s">
        <v>3</v>
      </c>
      <c r="G287" s="1" t="s">
        <v>62</v>
      </c>
      <c r="H287" s="1">
        <v>0.28999999999999998</v>
      </c>
      <c r="I287" s="1">
        <v>0.46</v>
      </c>
      <c r="J287" s="1">
        <v>0.84</v>
      </c>
      <c r="K287" s="1">
        <v>2.88</v>
      </c>
      <c r="L287" s="1">
        <v>2.77</v>
      </c>
      <c r="M287" s="1">
        <v>12.44</v>
      </c>
      <c r="N287" s="1">
        <v>5.85</v>
      </c>
      <c r="O287" s="1">
        <v>0</v>
      </c>
    </row>
    <row r="288" spans="1:15">
      <c r="A288" s="1" t="s">
        <v>31</v>
      </c>
      <c r="B288" s="1" t="s">
        <v>29</v>
      </c>
      <c r="C288" s="1" t="s">
        <v>32</v>
      </c>
      <c r="D288" s="2">
        <v>41820</v>
      </c>
      <c r="E288" s="1">
        <v>116.3017</v>
      </c>
      <c r="F288" s="1" t="s">
        <v>3</v>
      </c>
      <c r="G288" s="1" t="s">
        <v>89</v>
      </c>
      <c r="H288" s="1">
        <v>0.21</v>
      </c>
      <c r="I288" s="1">
        <v>-0.01</v>
      </c>
      <c r="J288" s="1">
        <v>1.23</v>
      </c>
      <c r="K288" s="1">
        <v>3.93</v>
      </c>
      <c r="L288" s="1">
        <v>3.7</v>
      </c>
      <c r="M288" s="1">
        <v>10.36</v>
      </c>
      <c r="N288" s="1">
        <v>6.57</v>
      </c>
      <c r="O288" s="1">
        <v>0</v>
      </c>
    </row>
    <row r="289" spans="1:15">
      <c r="A289" s="1" t="s">
        <v>10</v>
      </c>
      <c r="B289" s="1" t="s">
        <v>11</v>
      </c>
      <c r="C289" s="1" t="s">
        <v>12</v>
      </c>
      <c r="D289" s="2">
        <v>41820</v>
      </c>
      <c r="E289" s="1">
        <v>87.884600000000006</v>
      </c>
      <c r="F289" s="1" t="s">
        <v>3</v>
      </c>
      <c r="G289" s="1" t="s">
        <v>130</v>
      </c>
      <c r="H289" s="1">
        <v>0.24</v>
      </c>
      <c r="I289" s="1">
        <v>-0.68</v>
      </c>
      <c r="J289" s="1">
        <v>-3.64</v>
      </c>
      <c r="K289" s="1">
        <v>0.98</v>
      </c>
      <c r="L289" s="1">
        <v>-13.66</v>
      </c>
      <c r="M289" s="1">
        <v>-11.97</v>
      </c>
      <c r="N289" s="1">
        <v>0.06</v>
      </c>
      <c r="O289" s="3">
        <v>25007558</v>
      </c>
    </row>
    <row r="290" spans="1:15">
      <c r="A290" s="1" t="s">
        <v>15</v>
      </c>
      <c r="B290" s="1" t="s">
        <v>14</v>
      </c>
      <c r="C290" s="1" t="s">
        <v>12</v>
      </c>
      <c r="D290" s="2">
        <v>41820</v>
      </c>
      <c r="E290" s="1">
        <v>103.59869999999999</v>
      </c>
      <c r="F290" s="1" t="s">
        <v>3</v>
      </c>
      <c r="G290" s="1" t="s">
        <v>26</v>
      </c>
      <c r="H290" s="1">
        <v>0.05</v>
      </c>
      <c r="I290" s="1">
        <v>0.22</v>
      </c>
      <c r="J290" s="1">
        <v>0.73</v>
      </c>
      <c r="K290" s="1">
        <v>1.56</v>
      </c>
      <c r="L290" s="1">
        <v>3.21</v>
      </c>
      <c r="M290" s="1">
        <v>0</v>
      </c>
      <c r="N290" s="1">
        <v>3.37</v>
      </c>
      <c r="O290" s="3">
        <v>59071057</v>
      </c>
    </row>
    <row r="291" spans="1:15">
      <c r="A291" s="1" t="s">
        <v>33</v>
      </c>
      <c r="B291" s="1" t="s">
        <v>34</v>
      </c>
      <c r="C291" s="1" t="s">
        <v>30</v>
      </c>
      <c r="D291" s="2">
        <v>41820</v>
      </c>
      <c r="E291" s="1">
        <v>137.08260000000001</v>
      </c>
      <c r="F291" s="1" t="s">
        <v>3</v>
      </c>
      <c r="G291" s="1" t="s">
        <v>72</v>
      </c>
      <c r="H291" s="1">
        <v>0.68</v>
      </c>
      <c r="I291" s="1">
        <v>1.27</v>
      </c>
      <c r="J291" s="1">
        <v>-0.12</v>
      </c>
      <c r="K291" s="1">
        <v>4.68</v>
      </c>
      <c r="L291" s="1">
        <v>2.38</v>
      </c>
      <c r="M291" s="1">
        <v>12.02</v>
      </c>
      <c r="N291" s="1">
        <v>9.86</v>
      </c>
      <c r="O291" s="1">
        <v>0</v>
      </c>
    </row>
    <row r="292" spans="1:15">
      <c r="A292" s="1" t="s">
        <v>35</v>
      </c>
      <c r="B292" s="1" t="s">
        <v>34</v>
      </c>
      <c r="C292" s="1" t="s">
        <v>32</v>
      </c>
      <c r="D292" s="2">
        <v>41820</v>
      </c>
      <c r="E292" s="1">
        <v>134.9599</v>
      </c>
      <c r="F292" s="1" t="s">
        <v>3</v>
      </c>
      <c r="G292" s="1" t="s">
        <v>74</v>
      </c>
      <c r="H292" s="1">
        <v>0.45</v>
      </c>
      <c r="I292" s="1">
        <v>0.74</v>
      </c>
      <c r="J292" s="1">
        <v>0.56000000000000005</v>
      </c>
      <c r="K292" s="1">
        <v>4.59</v>
      </c>
      <c r="L292" s="1">
        <v>4.6500000000000004</v>
      </c>
      <c r="M292" s="1">
        <v>13.68</v>
      </c>
      <c r="N292" s="1">
        <v>5.31</v>
      </c>
      <c r="O292" s="1">
        <v>0</v>
      </c>
    </row>
    <row r="293" spans="1:15">
      <c r="A293" s="1" t="s">
        <v>17</v>
      </c>
      <c r="B293" s="1" t="s">
        <v>18</v>
      </c>
      <c r="C293" s="1" t="s">
        <v>12</v>
      </c>
      <c r="D293" s="2">
        <v>41820</v>
      </c>
      <c r="E293" s="1">
        <v>105.4413</v>
      </c>
      <c r="F293" s="1" t="s">
        <v>3</v>
      </c>
      <c r="G293" s="1" t="s">
        <v>59</v>
      </c>
      <c r="H293" s="1">
        <v>0.19</v>
      </c>
      <c r="I293" s="1">
        <v>0.54</v>
      </c>
      <c r="J293" s="1">
        <v>0.87</v>
      </c>
      <c r="K293" s="1">
        <v>3.16</v>
      </c>
      <c r="L293" s="1">
        <v>4.28</v>
      </c>
      <c r="M293" s="1">
        <v>0</v>
      </c>
      <c r="N293" s="1">
        <v>-50.61</v>
      </c>
      <c r="O293" s="3">
        <v>49636986</v>
      </c>
    </row>
    <row r="294" spans="1:15">
      <c r="A294" s="1" t="s">
        <v>0</v>
      </c>
      <c r="B294" s="1" t="s">
        <v>1</v>
      </c>
      <c r="C294" s="1" t="s">
        <v>2</v>
      </c>
      <c r="D294" s="2">
        <v>41790</v>
      </c>
      <c r="E294" s="1">
        <v>46.928199999999997</v>
      </c>
      <c r="F294" s="1" t="s">
        <v>3</v>
      </c>
      <c r="G294" s="1" t="s">
        <v>50</v>
      </c>
      <c r="H294" s="1">
        <v>1.03</v>
      </c>
      <c r="I294" s="1">
        <v>-4.88</v>
      </c>
      <c r="J294" s="1">
        <v>-12.87</v>
      </c>
      <c r="K294" s="1">
        <v>-8.6</v>
      </c>
      <c r="L294" s="1">
        <v>-18.93</v>
      </c>
      <c r="M294" s="1">
        <v>-18.64</v>
      </c>
      <c r="N294" s="1">
        <v>-7.77</v>
      </c>
      <c r="O294" s="3">
        <v>34983748</v>
      </c>
    </row>
    <row r="295" spans="1:15">
      <c r="A295" s="1" t="s">
        <v>4</v>
      </c>
      <c r="B295" s="1" t="s">
        <v>1</v>
      </c>
      <c r="C295" s="1" t="s">
        <v>2</v>
      </c>
      <c r="D295" s="2">
        <v>41790</v>
      </c>
      <c r="E295" s="1">
        <v>42.036799999999999</v>
      </c>
      <c r="F295" s="1" t="s">
        <v>3</v>
      </c>
      <c r="G295" s="1" t="s">
        <v>47</v>
      </c>
      <c r="H295" s="1">
        <v>0.72</v>
      </c>
      <c r="I295" s="1">
        <v>-4.8099999999999996</v>
      </c>
      <c r="J295" s="1">
        <v>-10.48</v>
      </c>
      <c r="K295" s="1">
        <v>-8.17</v>
      </c>
      <c r="L295" s="1">
        <v>-28.15</v>
      </c>
      <c r="M295" s="1">
        <v>-27.07</v>
      </c>
      <c r="N295" s="1">
        <v>-12.58</v>
      </c>
      <c r="O295" s="3">
        <v>22764361</v>
      </c>
    </row>
    <row r="296" spans="1:15">
      <c r="A296" s="1" t="s">
        <v>5</v>
      </c>
      <c r="B296" s="1" t="s">
        <v>1</v>
      </c>
      <c r="C296" s="1" t="s">
        <v>6</v>
      </c>
      <c r="D296" s="2">
        <v>41790</v>
      </c>
      <c r="E296" s="1">
        <v>29.837</v>
      </c>
      <c r="F296" s="1" t="s">
        <v>3</v>
      </c>
      <c r="G296" s="1" t="s">
        <v>77</v>
      </c>
      <c r="H296" s="1">
        <v>-0.37</v>
      </c>
      <c r="I296" s="1">
        <v>-1.6</v>
      </c>
      <c r="J296" s="1">
        <v>-4.0999999999999996</v>
      </c>
      <c r="K296" s="1">
        <v>-4.76</v>
      </c>
      <c r="L296" s="1">
        <v>-14.93</v>
      </c>
      <c r="M296" s="1">
        <v>-17.89</v>
      </c>
      <c r="N296" s="1">
        <v>-17.64</v>
      </c>
      <c r="O296" s="3">
        <v>14302883</v>
      </c>
    </row>
    <row r="297" spans="1:15">
      <c r="A297" s="1" t="s">
        <v>7</v>
      </c>
      <c r="B297" s="1" t="s">
        <v>1</v>
      </c>
      <c r="C297" s="1" t="s">
        <v>8</v>
      </c>
      <c r="D297" s="2">
        <v>41790</v>
      </c>
      <c r="E297" s="1">
        <v>133.95910000000001</v>
      </c>
      <c r="F297" s="1" t="s">
        <v>3</v>
      </c>
      <c r="G297" s="1" t="s">
        <v>88</v>
      </c>
      <c r="H297" s="1">
        <v>0.89</v>
      </c>
      <c r="I297" s="1">
        <v>-5.87</v>
      </c>
      <c r="J297" s="1">
        <v>-11.03</v>
      </c>
      <c r="K297" s="1">
        <v>-3.82</v>
      </c>
      <c r="L297" s="1">
        <v>-11.44</v>
      </c>
      <c r="M297" s="1">
        <v>-7.87</v>
      </c>
      <c r="N297" s="1">
        <v>5.04</v>
      </c>
      <c r="O297" s="3">
        <v>43688971</v>
      </c>
    </row>
    <row r="298" spans="1:15">
      <c r="A298" s="1" t="s">
        <v>9</v>
      </c>
      <c r="B298" s="1" t="s">
        <v>1</v>
      </c>
      <c r="C298" s="1" t="s">
        <v>8</v>
      </c>
      <c r="D298" s="2">
        <v>41790</v>
      </c>
      <c r="E298" s="1">
        <v>86.054199999999994</v>
      </c>
      <c r="F298" s="1" t="s">
        <v>3</v>
      </c>
      <c r="G298" s="1" t="s">
        <v>131</v>
      </c>
      <c r="H298" s="1">
        <v>-1</v>
      </c>
      <c r="I298" s="1">
        <v>-4.4400000000000004</v>
      </c>
      <c r="J298" s="1">
        <v>-7.92</v>
      </c>
      <c r="K298" s="1">
        <v>-7.25</v>
      </c>
      <c r="L298" s="1">
        <v>-34.340000000000003</v>
      </c>
      <c r="M298" s="1">
        <v>-34.24</v>
      </c>
      <c r="N298" s="1">
        <v>0.37</v>
      </c>
      <c r="O298" s="3">
        <v>20151359</v>
      </c>
    </row>
    <row r="299" spans="1:15">
      <c r="A299" s="1" t="s">
        <v>28</v>
      </c>
      <c r="B299" s="1" t="s">
        <v>29</v>
      </c>
      <c r="C299" s="1" t="s">
        <v>30</v>
      </c>
      <c r="D299" s="2">
        <v>41790</v>
      </c>
      <c r="E299" s="1">
        <v>115.3719</v>
      </c>
      <c r="F299" s="1" t="s">
        <v>3</v>
      </c>
      <c r="G299" s="1" t="s">
        <v>76</v>
      </c>
      <c r="H299" s="1">
        <v>0.18</v>
      </c>
      <c r="I299" s="1">
        <v>0.04</v>
      </c>
      <c r="J299" s="1">
        <v>0.31</v>
      </c>
      <c r="K299" s="1">
        <v>2.59</v>
      </c>
      <c r="L299" s="1">
        <v>2.0699999999999998</v>
      </c>
      <c r="M299" s="1">
        <v>12.22</v>
      </c>
      <c r="N299" s="1">
        <v>5.85</v>
      </c>
      <c r="O299" s="1">
        <v>0</v>
      </c>
    </row>
    <row r="300" spans="1:15">
      <c r="A300" s="1" t="s">
        <v>31</v>
      </c>
      <c r="B300" s="1" t="s">
        <v>29</v>
      </c>
      <c r="C300" s="1" t="s">
        <v>32</v>
      </c>
      <c r="D300" s="2">
        <v>41790</v>
      </c>
      <c r="E300" s="1">
        <v>116.30889999999999</v>
      </c>
      <c r="F300" s="1" t="s">
        <v>3</v>
      </c>
      <c r="G300" s="1" t="s">
        <v>75</v>
      </c>
      <c r="H300" s="1">
        <v>0.3</v>
      </c>
      <c r="I300" s="1">
        <v>0.56999999999999995</v>
      </c>
      <c r="J300" s="1">
        <v>0.99</v>
      </c>
      <c r="K300" s="1">
        <v>4.91</v>
      </c>
      <c r="L300" s="1">
        <v>4.9400000000000004</v>
      </c>
      <c r="M300" s="1">
        <v>10.61</v>
      </c>
      <c r="N300" s="1">
        <v>6.57</v>
      </c>
      <c r="O300" s="1">
        <v>0</v>
      </c>
    </row>
    <row r="301" spans="1:15">
      <c r="A301" s="1" t="s">
        <v>10</v>
      </c>
      <c r="B301" s="1" t="s">
        <v>11</v>
      </c>
      <c r="C301" s="1" t="s">
        <v>12</v>
      </c>
      <c r="D301" s="2">
        <v>41790</v>
      </c>
      <c r="E301" s="1">
        <v>88.4876</v>
      </c>
      <c r="F301" s="1" t="s">
        <v>3</v>
      </c>
      <c r="G301" s="1" t="s">
        <v>132</v>
      </c>
      <c r="H301" s="1">
        <v>0.48</v>
      </c>
      <c r="I301" s="1">
        <v>-1.4</v>
      </c>
      <c r="J301" s="1">
        <v>-5.32</v>
      </c>
      <c r="K301" s="1">
        <v>0.94</v>
      </c>
      <c r="L301" s="1">
        <v>-14.6</v>
      </c>
      <c r="M301" s="1">
        <v>-12.84</v>
      </c>
      <c r="N301" s="1">
        <v>0.06</v>
      </c>
      <c r="O301" s="3">
        <v>25062247</v>
      </c>
    </row>
    <row r="302" spans="1:15">
      <c r="A302" s="1" t="s">
        <v>15</v>
      </c>
      <c r="B302" s="1" t="s">
        <v>14</v>
      </c>
      <c r="C302" s="1" t="s">
        <v>12</v>
      </c>
      <c r="D302" s="2">
        <v>41790</v>
      </c>
      <c r="E302" s="1">
        <v>103.36839999999999</v>
      </c>
      <c r="F302" s="1" t="s">
        <v>3</v>
      </c>
      <c r="G302" s="1" t="s">
        <v>26</v>
      </c>
      <c r="H302" s="1">
        <v>0.05</v>
      </c>
      <c r="I302" s="1">
        <v>0.24</v>
      </c>
      <c r="J302" s="1">
        <v>0.79</v>
      </c>
      <c r="K302" s="1">
        <v>1.61</v>
      </c>
      <c r="L302" s="1">
        <v>3.23</v>
      </c>
      <c r="M302" s="1">
        <v>0</v>
      </c>
      <c r="N302" s="1">
        <v>3.37</v>
      </c>
      <c r="O302" s="3">
        <v>42884845</v>
      </c>
    </row>
    <row r="303" spans="1:15">
      <c r="A303" s="1" t="s">
        <v>33</v>
      </c>
      <c r="B303" s="1" t="s">
        <v>34</v>
      </c>
      <c r="C303" s="1" t="s">
        <v>30</v>
      </c>
      <c r="D303" s="2">
        <v>41790</v>
      </c>
      <c r="E303" s="1">
        <v>135.3638</v>
      </c>
      <c r="F303" s="1" t="s">
        <v>3</v>
      </c>
      <c r="G303" s="1" t="s">
        <v>76</v>
      </c>
      <c r="H303" s="1">
        <v>0.12</v>
      </c>
      <c r="I303" s="1">
        <v>-0.82</v>
      </c>
      <c r="J303" s="1">
        <v>-1.55</v>
      </c>
      <c r="K303" s="1">
        <v>5.0599999999999996</v>
      </c>
      <c r="L303" s="1">
        <v>1.19</v>
      </c>
      <c r="M303" s="1">
        <v>10.33</v>
      </c>
      <c r="N303" s="1">
        <v>9.86</v>
      </c>
      <c r="O303" s="1">
        <v>0</v>
      </c>
    </row>
    <row r="304" spans="1:15">
      <c r="A304" s="1" t="s">
        <v>35</v>
      </c>
      <c r="B304" s="1" t="s">
        <v>34</v>
      </c>
      <c r="C304" s="1" t="s">
        <v>32</v>
      </c>
      <c r="D304" s="2">
        <v>41790</v>
      </c>
      <c r="E304" s="1">
        <v>133.96469999999999</v>
      </c>
      <c r="F304" s="1" t="s">
        <v>3</v>
      </c>
      <c r="G304" s="1" t="s">
        <v>75</v>
      </c>
      <c r="H304" s="1">
        <v>0.26</v>
      </c>
      <c r="I304" s="1">
        <v>-0.26</v>
      </c>
      <c r="J304" s="1">
        <v>-0.17</v>
      </c>
      <c r="K304" s="1">
        <v>5.51</v>
      </c>
      <c r="L304" s="1">
        <v>4</v>
      </c>
      <c r="M304" s="1">
        <v>12.91</v>
      </c>
      <c r="N304" s="1">
        <v>5.31</v>
      </c>
      <c r="O304" s="1">
        <v>0</v>
      </c>
    </row>
    <row r="305" spans="1:15">
      <c r="A305" s="1" t="s">
        <v>17</v>
      </c>
      <c r="B305" s="1" t="s">
        <v>18</v>
      </c>
      <c r="C305" s="1" t="s">
        <v>12</v>
      </c>
      <c r="D305" s="2">
        <v>41790</v>
      </c>
      <c r="E305" s="1">
        <v>104.8733</v>
      </c>
      <c r="F305" s="1" t="s">
        <v>3</v>
      </c>
      <c r="G305" s="1" t="s">
        <v>62</v>
      </c>
      <c r="H305" s="1">
        <v>0.01</v>
      </c>
      <c r="I305" s="1">
        <v>0.23</v>
      </c>
      <c r="J305" s="1">
        <v>0.38</v>
      </c>
      <c r="K305" s="1">
        <v>3.39</v>
      </c>
      <c r="L305" s="1">
        <v>3.97</v>
      </c>
      <c r="M305" s="1">
        <v>0</v>
      </c>
      <c r="N305" s="1">
        <v>-50.61</v>
      </c>
      <c r="O305" s="3">
        <v>49324716</v>
      </c>
    </row>
    <row r="306" spans="1:15">
      <c r="A306" s="1" t="s">
        <v>0</v>
      </c>
      <c r="B306" s="1" t="s">
        <v>1</v>
      </c>
      <c r="C306" s="1" t="s">
        <v>2</v>
      </c>
      <c r="D306" s="2">
        <v>41759</v>
      </c>
      <c r="E306" s="1">
        <v>49.1297</v>
      </c>
      <c r="F306" s="1" t="s">
        <v>3</v>
      </c>
      <c r="G306" s="1" t="s">
        <v>83</v>
      </c>
      <c r="H306" s="1">
        <v>1.37</v>
      </c>
      <c r="I306" s="1">
        <v>-0.39</v>
      </c>
      <c r="J306" s="1">
        <v>-6.23</v>
      </c>
      <c r="K306" s="1">
        <v>-5.65</v>
      </c>
      <c r="L306" s="1">
        <v>-16.850000000000001</v>
      </c>
      <c r="M306" s="1">
        <v>-15.78</v>
      </c>
      <c r="N306" s="1">
        <v>-7.77</v>
      </c>
      <c r="O306" s="3">
        <v>36404008</v>
      </c>
    </row>
    <row r="307" spans="1:15">
      <c r="A307" s="1" t="s">
        <v>4</v>
      </c>
      <c r="B307" s="1" t="s">
        <v>1</v>
      </c>
      <c r="C307" s="1" t="s">
        <v>2</v>
      </c>
      <c r="D307" s="2">
        <v>41759</v>
      </c>
      <c r="E307" s="1">
        <v>44.037799999999997</v>
      </c>
      <c r="F307" s="1" t="s">
        <v>3</v>
      </c>
      <c r="G307" s="1" t="s">
        <v>52</v>
      </c>
      <c r="H307" s="1">
        <v>1.59</v>
      </c>
      <c r="I307" s="1">
        <v>-1.06</v>
      </c>
      <c r="J307" s="1">
        <v>-1.82</v>
      </c>
      <c r="K307" s="1">
        <v>-5.31</v>
      </c>
      <c r="L307" s="1">
        <v>-25.12</v>
      </c>
      <c r="M307" s="1">
        <v>-27.98</v>
      </c>
      <c r="N307" s="1">
        <v>-12.58</v>
      </c>
      <c r="O307" s="3">
        <v>23900282</v>
      </c>
    </row>
    <row r="308" spans="1:15">
      <c r="A308" s="1" t="s">
        <v>5</v>
      </c>
      <c r="B308" s="1" t="s">
        <v>1</v>
      </c>
      <c r="C308" s="1" t="s">
        <v>6</v>
      </c>
      <c r="D308" s="2">
        <v>41759</v>
      </c>
      <c r="E308" s="1">
        <v>30.3249</v>
      </c>
      <c r="F308" s="1" t="s">
        <v>3</v>
      </c>
      <c r="G308" s="1" t="s">
        <v>75</v>
      </c>
      <c r="H308" s="1">
        <v>1.05</v>
      </c>
      <c r="I308" s="1">
        <v>-0.03</v>
      </c>
      <c r="J308" s="1">
        <v>1.65</v>
      </c>
      <c r="K308" s="1">
        <v>-6.13</v>
      </c>
      <c r="L308" s="1">
        <v>-11.06</v>
      </c>
      <c r="M308" s="1">
        <v>-19.32</v>
      </c>
      <c r="N308" s="1">
        <v>-17.64</v>
      </c>
      <c r="O308" s="3">
        <v>14619495</v>
      </c>
    </row>
    <row r="309" spans="1:15">
      <c r="A309" s="1" t="s">
        <v>7</v>
      </c>
      <c r="B309" s="1" t="s">
        <v>1</v>
      </c>
      <c r="C309" s="1" t="s">
        <v>8</v>
      </c>
      <c r="D309" s="2">
        <v>41759</v>
      </c>
      <c r="E309" s="1">
        <v>141.76390000000001</v>
      </c>
      <c r="F309" s="1" t="s">
        <v>3</v>
      </c>
      <c r="G309" s="1" t="s">
        <v>67</v>
      </c>
      <c r="H309" s="1">
        <v>0.36</v>
      </c>
      <c r="I309" s="1">
        <v>-1.1599999999999999</v>
      </c>
      <c r="J309" s="1">
        <v>-3.67</v>
      </c>
      <c r="K309" s="1">
        <v>1.93</v>
      </c>
      <c r="L309" s="1">
        <v>-7.65</v>
      </c>
      <c r="M309" s="1">
        <v>-4.75</v>
      </c>
      <c r="N309" s="1">
        <v>5.04</v>
      </c>
      <c r="O309" s="3">
        <v>45983166</v>
      </c>
    </row>
    <row r="310" spans="1:15">
      <c r="A310" s="1" t="s">
        <v>9</v>
      </c>
      <c r="B310" s="1" t="s">
        <v>1</v>
      </c>
      <c r="C310" s="1" t="s">
        <v>8</v>
      </c>
      <c r="D310" s="2">
        <v>41759</v>
      </c>
      <c r="E310" s="1">
        <v>90.009500000000003</v>
      </c>
      <c r="F310" s="1" t="s">
        <v>3</v>
      </c>
      <c r="G310" s="1" t="s">
        <v>78</v>
      </c>
      <c r="H310" s="1">
        <v>-0.13</v>
      </c>
      <c r="I310" s="1">
        <v>-2.5499999999999998</v>
      </c>
      <c r="J310" s="1">
        <v>-2.34</v>
      </c>
      <c r="K310" s="1">
        <v>-6.38</v>
      </c>
      <c r="L310" s="1">
        <v>-31.97</v>
      </c>
      <c r="M310" s="1">
        <v>-34.549999999999997</v>
      </c>
      <c r="N310" s="1">
        <v>0.37</v>
      </c>
      <c r="O310" s="3">
        <v>21033483</v>
      </c>
    </row>
    <row r="311" spans="1:15">
      <c r="A311" s="1" t="s">
        <v>28</v>
      </c>
      <c r="B311" s="1" t="s">
        <v>29</v>
      </c>
      <c r="C311" s="1" t="s">
        <v>30</v>
      </c>
      <c r="D311" s="2">
        <v>41759</v>
      </c>
      <c r="E311" s="1">
        <v>115.2629</v>
      </c>
      <c r="F311" s="1" t="s">
        <v>3</v>
      </c>
      <c r="G311" s="1" t="s">
        <v>67</v>
      </c>
      <c r="H311" s="1">
        <v>0.43</v>
      </c>
      <c r="I311" s="1">
        <v>0.3</v>
      </c>
      <c r="J311" s="1">
        <v>2.52</v>
      </c>
      <c r="K311" s="1">
        <v>2.4700000000000002</v>
      </c>
      <c r="L311" s="1">
        <v>3.63</v>
      </c>
      <c r="M311" s="1">
        <v>12.42</v>
      </c>
      <c r="N311" s="1">
        <v>5.85</v>
      </c>
      <c r="O311" s="1">
        <v>0</v>
      </c>
    </row>
    <row r="312" spans="1:15">
      <c r="A312" s="1" t="s">
        <v>31</v>
      </c>
      <c r="B312" s="1" t="s">
        <v>29</v>
      </c>
      <c r="C312" s="1" t="s">
        <v>32</v>
      </c>
      <c r="D312" s="2">
        <v>41759</v>
      </c>
      <c r="E312" s="1">
        <v>115.5741</v>
      </c>
      <c r="F312" s="1" t="s">
        <v>3</v>
      </c>
      <c r="G312" s="1" t="s">
        <v>58</v>
      </c>
      <c r="H312" s="1">
        <v>0.53</v>
      </c>
      <c r="I312" s="1">
        <v>0.6</v>
      </c>
      <c r="J312" s="1">
        <v>2.74</v>
      </c>
      <c r="K312" s="1">
        <v>3.72</v>
      </c>
      <c r="L312" s="1">
        <v>5.13</v>
      </c>
      <c r="M312" s="1">
        <v>9.31</v>
      </c>
      <c r="N312" s="1">
        <v>6.57</v>
      </c>
      <c r="O312" s="1">
        <v>0</v>
      </c>
    </row>
    <row r="313" spans="1:15">
      <c r="A313" s="1" t="s">
        <v>10</v>
      </c>
      <c r="B313" s="1" t="s">
        <v>11</v>
      </c>
      <c r="C313" s="1" t="s">
        <v>12</v>
      </c>
      <c r="D313" s="2">
        <v>41759</v>
      </c>
      <c r="E313" s="1">
        <v>89.392799999999994</v>
      </c>
      <c r="F313" s="1" t="s">
        <v>3</v>
      </c>
      <c r="G313" s="1" t="s">
        <v>133</v>
      </c>
      <c r="H313" s="1">
        <v>1.7</v>
      </c>
      <c r="I313" s="1">
        <v>-1.99</v>
      </c>
      <c r="J313" s="1">
        <v>0.9</v>
      </c>
      <c r="K313" s="1">
        <v>-1.03</v>
      </c>
      <c r="L313" s="1">
        <v>-12.92</v>
      </c>
      <c r="M313" s="1">
        <v>-15.06</v>
      </c>
      <c r="N313" s="1">
        <v>0.06</v>
      </c>
      <c r="O313" s="3">
        <v>25121012</v>
      </c>
    </row>
    <row r="314" spans="1:15">
      <c r="A314" s="1" t="s">
        <v>15</v>
      </c>
      <c r="B314" s="1" t="s">
        <v>14</v>
      </c>
      <c r="C314" s="1" t="s">
        <v>12</v>
      </c>
      <c r="D314" s="2">
        <v>41759</v>
      </c>
      <c r="E314" s="1">
        <v>103.1118</v>
      </c>
      <c r="F314" s="1" t="s">
        <v>3</v>
      </c>
      <c r="G314" s="1" t="s">
        <v>26</v>
      </c>
      <c r="H314" s="1">
        <v>0.06</v>
      </c>
      <c r="I314" s="1">
        <v>0.27</v>
      </c>
      <c r="J314" s="1">
        <v>0.82</v>
      </c>
      <c r="K314" s="1">
        <v>1.63</v>
      </c>
      <c r="L314" s="1">
        <v>0</v>
      </c>
      <c r="M314" s="1">
        <v>0</v>
      </c>
      <c r="N314" s="1">
        <v>3.37</v>
      </c>
      <c r="O314" s="3">
        <v>44115439</v>
      </c>
    </row>
    <row r="315" spans="1:15">
      <c r="A315" s="1" t="s">
        <v>33</v>
      </c>
      <c r="B315" s="1" t="s">
        <v>34</v>
      </c>
      <c r="C315" s="1" t="s">
        <v>30</v>
      </c>
      <c r="D315" s="2">
        <v>41759</v>
      </c>
      <c r="E315" s="1">
        <v>136.31540000000001</v>
      </c>
      <c r="F315" s="1" t="s">
        <v>3</v>
      </c>
      <c r="G315" s="1" t="s">
        <v>62</v>
      </c>
      <c r="H315" s="1">
        <v>0.71</v>
      </c>
      <c r="I315" s="1">
        <v>-0.67</v>
      </c>
      <c r="J315" s="1">
        <v>2.58</v>
      </c>
      <c r="K315" s="1">
        <v>5.26</v>
      </c>
      <c r="L315" s="1">
        <v>2.54</v>
      </c>
      <c r="M315" s="1">
        <v>10.06</v>
      </c>
      <c r="N315" s="1">
        <v>9.86</v>
      </c>
      <c r="O315" s="1">
        <v>0</v>
      </c>
    </row>
    <row r="316" spans="1:15">
      <c r="A316" s="1" t="s">
        <v>35</v>
      </c>
      <c r="B316" s="1" t="s">
        <v>34</v>
      </c>
      <c r="C316" s="1" t="s">
        <v>32</v>
      </c>
      <c r="D316" s="2">
        <v>41759</v>
      </c>
      <c r="E316" s="1">
        <v>134.16319999999999</v>
      </c>
      <c r="F316" s="1" t="s">
        <v>3</v>
      </c>
      <c r="G316" s="1" t="s">
        <v>26</v>
      </c>
      <c r="H316" s="1">
        <v>0.67</v>
      </c>
      <c r="I316" s="1">
        <v>-0.02</v>
      </c>
      <c r="J316" s="1">
        <v>2.66</v>
      </c>
      <c r="K316" s="1">
        <v>5.33</v>
      </c>
      <c r="L316" s="1">
        <v>5.08</v>
      </c>
      <c r="M316" s="1">
        <v>11.14</v>
      </c>
      <c r="N316" s="1">
        <v>5.31</v>
      </c>
      <c r="O316" s="1">
        <v>0</v>
      </c>
    </row>
    <row r="317" spans="1:15">
      <c r="A317" s="1" t="s">
        <v>17</v>
      </c>
      <c r="B317" s="1" t="s">
        <v>18</v>
      </c>
      <c r="C317" s="1" t="s">
        <v>12</v>
      </c>
      <c r="D317" s="2">
        <v>41759</v>
      </c>
      <c r="E317" s="1">
        <v>104.565</v>
      </c>
      <c r="F317" s="1" t="s">
        <v>3</v>
      </c>
      <c r="G317" s="1" t="s">
        <v>78</v>
      </c>
      <c r="H317" s="1">
        <v>0.17</v>
      </c>
      <c r="I317" s="1">
        <v>0.05</v>
      </c>
      <c r="J317" s="1">
        <v>1.65</v>
      </c>
      <c r="K317" s="1">
        <v>3.08</v>
      </c>
      <c r="L317" s="1">
        <v>4.1399999999999997</v>
      </c>
      <c r="M317" s="1">
        <v>0</v>
      </c>
      <c r="N317" s="1">
        <v>-50.61</v>
      </c>
      <c r="O317" s="3">
        <v>49083428</v>
      </c>
    </row>
    <row r="318" spans="1:15">
      <c r="A318" s="1" t="s">
        <v>0</v>
      </c>
      <c r="B318" s="1" t="s">
        <v>1</v>
      </c>
      <c r="C318" s="1" t="s">
        <v>2</v>
      </c>
      <c r="D318" s="2">
        <v>41729</v>
      </c>
      <c r="E318" s="1">
        <v>49.319699999999997</v>
      </c>
      <c r="F318" s="1" t="s">
        <v>3</v>
      </c>
      <c r="G318" s="1" t="s">
        <v>134</v>
      </c>
      <c r="H318" s="1">
        <v>-2.78</v>
      </c>
      <c r="I318" s="1">
        <v>-7.61</v>
      </c>
      <c r="J318" s="1">
        <v>-3.06</v>
      </c>
      <c r="K318" s="1">
        <v>4.47</v>
      </c>
      <c r="L318" s="1">
        <v>-20.29</v>
      </c>
      <c r="M318" s="1">
        <v>-16.170000000000002</v>
      </c>
      <c r="N318" s="1">
        <v>-7.77</v>
      </c>
      <c r="O318" s="3">
        <v>36870794</v>
      </c>
    </row>
    <row r="319" spans="1:15">
      <c r="A319" s="1" t="s">
        <v>4</v>
      </c>
      <c r="B319" s="1" t="s">
        <v>1</v>
      </c>
      <c r="C319" s="1" t="s">
        <v>2</v>
      </c>
      <c r="D319" s="2">
        <v>41729</v>
      </c>
      <c r="E319" s="1">
        <v>44.5077</v>
      </c>
      <c r="F319" s="1" t="s">
        <v>3</v>
      </c>
      <c r="G319" s="1" t="s">
        <v>135</v>
      </c>
      <c r="H319" s="1">
        <v>-0.81</v>
      </c>
      <c r="I319" s="1">
        <v>-3.67</v>
      </c>
      <c r="J319" s="1">
        <v>0.83</v>
      </c>
      <c r="K319" s="1">
        <v>-2.3199999999999998</v>
      </c>
      <c r="L319" s="1">
        <v>-27.48</v>
      </c>
      <c r="M319" s="1">
        <v>-28.27</v>
      </c>
      <c r="N319" s="1">
        <v>-12.58</v>
      </c>
      <c r="O319" s="3">
        <v>24644255</v>
      </c>
    </row>
    <row r="320" spans="1:15">
      <c r="A320" s="1" t="s">
        <v>5</v>
      </c>
      <c r="B320" s="1" t="s">
        <v>1</v>
      </c>
      <c r="C320" s="1" t="s">
        <v>6</v>
      </c>
      <c r="D320" s="2">
        <v>41729</v>
      </c>
      <c r="E320" s="1">
        <v>30.333300000000001</v>
      </c>
      <c r="F320" s="1" t="s">
        <v>3</v>
      </c>
      <c r="G320" s="1" t="s">
        <v>58</v>
      </c>
      <c r="H320" s="1">
        <v>-0.73</v>
      </c>
      <c r="I320" s="1">
        <v>-2.38</v>
      </c>
      <c r="J320" s="1">
        <v>-1.56</v>
      </c>
      <c r="K320" s="1">
        <v>-5.55</v>
      </c>
      <c r="L320" s="1">
        <v>-13.17</v>
      </c>
      <c r="M320" s="1">
        <v>-20.53</v>
      </c>
      <c r="N320" s="1">
        <v>-17.64</v>
      </c>
      <c r="O320" s="3">
        <v>15184520</v>
      </c>
    </row>
    <row r="321" spans="1:15">
      <c r="A321" s="1" t="s">
        <v>7</v>
      </c>
      <c r="B321" s="1" t="s">
        <v>1</v>
      </c>
      <c r="C321" s="1" t="s">
        <v>8</v>
      </c>
      <c r="D321" s="2">
        <v>41729</v>
      </c>
      <c r="E321" s="1">
        <v>143.4299</v>
      </c>
      <c r="F321" s="1" t="s">
        <v>3</v>
      </c>
      <c r="G321" s="1" t="s">
        <v>87</v>
      </c>
      <c r="H321" s="1">
        <v>-1.1399999999999999</v>
      </c>
      <c r="I321" s="1">
        <v>-4.08</v>
      </c>
      <c r="J321" s="1">
        <v>5.21</v>
      </c>
      <c r="K321" s="1">
        <v>11.8</v>
      </c>
      <c r="L321" s="1">
        <v>-9.67</v>
      </c>
      <c r="M321" s="1">
        <v>-5.04</v>
      </c>
      <c r="N321" s="1">
        <v>5.04</v>
      </c>
      <c r="O321" s="3">
        <v>46386784</v>
      </c>
    </row>
    <row r="322" spans="1:15">
      <c r="A322" s="1" t="s">
        <v>9</v>
      </c>
      <c r="B322" s="1" t="s">
        <v>1</v>
      </c>
      <c r="C322" s="1" t="s">
        <v>8</v>
      </c>
      <c r="D322" s="2">
        <v>41729</v>
      </c>
      <c r="E322" s="1">
        <v>92.361099999999993</v>
      </c>
      <c r="F322" s="1" t="s">
        <v>3</v>
      </c>
      <c r="G322" s="1" t="s">
        <v>58</v>
      </c>
      <c r="H322" s="1">
        <v>-0.21</v>
      </c>
      <c r="I322" s="1">
        <v>-0.8</v>
      </c>
      <c r="J322" s="1">
        <v>1.23</v>
      </c>
      <c r="K322" s="1">
        <v>-4.7300000000000004</v>
      </c>
      <c r="L322" s="1">
        <v>-32.03</v>
      </c>
      <c r="M322" s="1">
        <v>-31.44</v>
      </c>
      <c r="N322" s="1">
        <v>0.37</v>
      </c>
      <c r="O322" s="3">
        <v>21557039</v>
      </c>
    </row>
    <row r="323" spans="1:15">
      <c r="A323" s="1" t="s">
        <v>28</v>
      </c>
      <c r="B323" s="1" t="s">
        <v>29</v>
      </c>
      <c r="C323" s="1" t="s">
        <v>30</v>
      </c>
      <c r="D323" s="2">
        <v>41729</v>
      </c>
      <c r="E323" s="1">
        <v>114.91800000000001</v>
      </c>
      <c r="F323" s="1" t="s">
        <v>3</v>
      </c>
      <c r="G323" s="1" t="s">
        <v>58</v>
      </c>
      <c r="H323" s="1">
        <v>0.02</v>
      </c>
      <c r="I323" s="1">
        <v>-0.04</v>
      </c>
      <c r="J323" s="1">
        <v>2.0099999999999998</v>
      </c>
      <c r="K323" s="1">
        <v>2.58</v>
      </c>
      <c r="L323" s="1">
        <v>4.4000000000000004</v>
      </c>
      <c r="M323" s="1">
        <v>12.64</v>
      </c>
      <c r="N323" s="1">
        <v>5.85</v>
      </c>
      <c r="O323" s="1">
        <v>0</v>
      </c>
    </row>
    <row r="324" spans="1:15">
      <c r="A324" s="1" t="s">
        <v>31</v>
      </c>
      <c r="B324" s="1" t="s">
        <v>29</v>
      </c>
      <c r="C324" s="1" t="s">
        <v>32</v>
      </c>
      <c r="D324" s="2">
        <v>41729</v>
      </c>
      <c r="E324" s="1">
        <v>114.8856</v>
      </c>
      <c r="F324" s="1" t="s">
        <v>3</v>
      </c>
      <c r="G324" s="1" t="s">
        <v>61</v>
      </c>
      <c r="H324" s="1">
        <v>-0.1</v>
      </c>
      <c r="I324" s="1">
        <v>-0.18</v>
      </c>
      <c r="J324" s="1">
        <v>2.7</v>
      </c>
      <c r="K324" s="1">
        <v>4.45</v>
      </c>
      <c r="L324" s="1">
        <v>4.91</v>
      </c>
      <c r="M324" s="1">
        <v>9.1999999999999993</v>
      </c>
      <c r="N324" s="1">
        <v>6.57</v>
      </c>
      <c r="O324" s="1">
        <v>0</v>
      </c>
    </row>
    <row r="325" spans="1:15">
      <c r="A325" s="1" t="s">
        <v>10</v>
      </c>
      <c r="B325" s="1" t="s">
        <v>11</v>
      </c>
      <c r="C325" s="1" t="s">
        <v>12</v>
      </c>
      <c r="D325" s="2">
        <v>41729</v>
      </c>
      <c r="E325" s="1">
        <v>91.210999999999999</v>
      </c>
      <c r="F325" s="1" t="s">
        <v>3</v>
      </c>
      <c r="G325" s="1" t="s">
        <v>136</v>
      </c>
      <c r="H325" s="1">
        <v>-0.93</v>
      </c>
      <c r="I325" s="1">
        <v>-2.08</v>
      </c>
      <c r="J325" s="1">
        <v>4.96</v>
      </c>
      <c r="K325" s="1">
        <v>3.37</v>
      </c>
      <c r="L325" s="1">
        <v>-12.63</v>
      </c>
      <c r="M325" s="1">
        <v>-14.78</v>
      </c>
      <c r="N325" s="1">
        <v>0.06</v>
      </c>
      <c r="O325" s="3">
        <v>25482403</v>
      </c>
    </row>
    <row r="326" spans="1:15">
      <c r="A326" s="1" t="s">
        <v>15</v>
      </c>
      <c r="B326" s="1" t="s">
        <v>14</v>
      </c>
      <c r="C326" s="1" t="s">
        <v>12</v>
      </c>
      <c r="D326" s="2">
        <v>41729</v>
      </c>
      <c r="E326" s="1">
        <v>102.8379</v>
      </c>
      <c r="F326" s="1" t="s">
        <v>3</v>
      </c>
      <c r="G326" s="1" t="s">
        <v>26</v>
      </c>
      <c r="H326" s="1">
        <v>0.06</v>
      </c>
      <c r="I326" s="1">
        <v>0.28000000000000003</v>
      </c>
      <c r="J326" s="1">
        <v>0.83</v>
      </c>
      <c r="K326" s="1">
        <v>1.63</v>
      </c>
      <c r="L326" s="1">
        <v>0</v>
      </c>
      <c r="M326" s="1">
        <v>0</v>
      </c>
      <c r="N326" s="1">
        <v>3.37</v>
      </c>
      <c r="O326" s="3">
        <v>43583238</v>
      </c>
    </row>
    <row r="327" spans="1:15">
      <c r="A327" s="1" t="s">
        <v>33</v>
      </c>
      <c r="B327" s="1" t="s">
        <v>34</v>
      </c>
      <c r="C327" s="1" t="s">
        <v>30</v>
      </c>
      <c r="D327" s="2">
        <v>41729</v>
      </c>
      <c r="E327" s="1">
        <v>137.23150000000001</v>
      </c>
      <c r="F327" s="1" t="s">
        <v>3</v>
      </c>
      <c r="G327" s="1" t="s">
        <v>61</v>
      </c>
      <c r="H327" s="1">
        <v>-0.21</v>
      </c>
      <c r="I327" s="1">
        <v>-0.09</v>
      </c>
      <c r="J327" s="1">
        <v>4.99</v>
      </c>
      <c r="K327" s="1">
        <v>7.37</v>
      </c>
      <c r="L327" s="1">
        <v>3.71</v>
      </c>
      <c r="M327" s="1">
        <v>10.33</v>
      </c>
      <c r="N327" s="1">
        <v>9.86</v>
      </c>
      <c r="O327" s="1">
        <v>0</v>
      </c>
    </row>
    <row r="328" spans="1:15">
      <c r="A328" s="1" t="s">
        <v>35</v>
      </c>
      <c r="B328" s="1" t="s">
        <v>34</v>
      </c>
      <c r="C328" s="1" t="s">
        <v>32</v>
      </c>
      <c r="D328" s="2">
        <v>41729</v>
      </c>
      <c r="E328" s="1">
        <v>134.19159999999999</v>
      </c>
      <c r="F328" s="1" t="s">
        <v>3</v>
      </c>
      <c r="G328" s="1" t="s">
        <v>21</v>
      </c>
      <c r="H328" s="1">
        <v>-0.09</v>
      </c>
      <c r="I328" s="1">
        <v>0.08</v>
      </c>
      <c r="J328" s="1">
        <v>4.01</v>
      </c>
      <c r="K328" s="1">
        <v>6.72</v>
      </c>
      <c r="L328" s="1">
        <v>5.63</v>
      </c>
      <c r="M328" s="1">
        <v>11.25</v>
      </c>
      <c r="N328" s="1">
        <v>5.31</v>
      </c>
      <c r="O328" s="1">
        <v>0</v>
      </c>
    </row>
    <row r="329" spans="1:15">
      <c r="A329" s="1" t="s">
        <v>17</v>
      </c>
      <c r="B329" s="1" t="s">
        <v>18</v>
      </c>
      <c r="C329" s="1" t="s">
        <v>12</v>
      </c>
      <c r="D329" s="2">
        <v>41729</v>
      </c>
      <c r="E329" s="1">
        <v>104.5163</v>
      </c>
      <c r="F329" s="1" t="s">
        <v>3</v>
      </c>
      <c r="G329" s="1" t="s">
        <v>26</v>
      </c>
      <c r="H329" s="1">
        <v>0.01</v>
      </c>
      <c r="I329" s="1">
        <v>0.08</v>
      </c>
      <c r="J329" s="1">
        <v>2.2400000000000002</v>
      </c>
      <c r="K329" s="1">
        <v>3.2</v>
      </c>
      <c r="L329" s="1">
        <v>-89.54</v>
      </c>
      <c r="M329" s="1">
        <v>0</v>
      </c>
      <c r="N329" s="1">
        <v>-50.61</v>
      </c>
      <c r="O329" s="3">
        <v>40585456</v>
      </c>
    </row>
    <row r="330" spans="1:15">
      <c r="A330" s="1" t="s">
        <v>0</v>
      </c>
      <c r="B330" s="1" t="s">
        <v>1</v>
      </c>
      <c r="C330" s="1" t="s">
        <v>2</v>
      </c>
      <c r="D330" s="1" t="s">
        <v>137</v>
      </c>
      <c r="E330" s="1">
        <v>53.250100000000003</v>
      </c>
      <c r="F330" s="1" t="s">
        <v>3</v>
      </c>
      <c r="G330" s="1" t="s">
        <v>84</v>
      </c>
      <c r="H330" s="1">
        <v>-1.54</v>
      </c>
      <c r="I330" s="1">
        <v>2.21</v>
      </c>
      <c r="J330" s="1">
        <v>2.85</v>
      </c>
      <c r="K330" s="1">
        <v>3.29</v>
      </c>
      <c r="L330" s="1">
        <v>-11.82</v>
      </c>
      <c r="M330" s="1">
        <v>-8.35</v>
      </c>
      <c r="N330" s="1">
        <v>-7.77</v>
      </c>
      <c r="O330" s="3">
        <v>41241359</v>
      </c>
    </row>
    <row r="331" spans="1:15">
      <c r="A331" s="1" t="s">
        <v>4</v>
      </c>
      <c r="B331" s="1" t="s">
        <v>1</v>
      </c>
      <c r="C331" s="1" t="s">
        <v>2</v>
      </c>
      <c r="D331" s="1" t="s">
        <v>137</v>
      </c>
      <c r="E331" s="1">
        <v>46.134</v>
      </c>
      <c r="F331" s="1" t="s">
        <v>3</v>
      </c>
      <c r="G331" s="1" t="s">
        <v>40</v>
      </c>
      <c r="H331" s="1">
        <v>0.78</v>
      </c>
      <c r="I331" s="1">
        <v>3.34</v>
      </c>
      <c r="J331" s="1">
        <v>0.53</v>
      </c>
      <c r="K331" s="1">
        <v>-7.29</v>
      </c>
      <c r="L331" s="1">
        <v>-23.51</v>
      </c>
      <c r="M331" s="1">
        <v>-24.53</v>
      </c>
      <c r="N331" s="1">
        <v>-12.58</v>
      </c>
      <c r="O331" s="3">
        <v>26289662</v>
      </c>
    </row>
    <row r="332" spans="1:15">
      <c r="A332" s="1" t="s">
        <v>5</v>
      </c>
      <c r="B332" s="1" t="s">
        <v>1</v>
      </c>
      <c r="C332" s="1" t="s">
        <v>6</v>
      </c>
      <c r="D332" s="1" t="s">
        <v>137</v>
      </c>
      <c r="E332" s="1">
        <v>31.018999999999998</v>
      </c>
      <c r="F332" s="1" t="s">
        <v>3</v>
      </c>
      <c r="G332" s="1" t="s">
        <v>138</v>
      </c>
      <c r="H332" s="1">
        <v>0.45</v>
      </c>
      <c r="I332" s="1">
        <v>3.59</v>
      </c>
      <c r="J332" s="1">
        <v>-0.87</v>
      </c>
      <c r="K332" s="1">
        <v>-6.95</v>
      </c>
      <c r="L332" s="1">
        <v>-12.94</v>
      </c>
      <c r="M332" s="1">
        <v>-21.68</v>
      </c>
      <c r="N332" s="1">
        <v>-17.64</v>
      </c>
      <c r="O332" s="3">
        <v>17368612</v>
      </c>
    </row>
    <row r="333" spans="1:15">
      <c r="A333" s="1" t="s">
        <v>7</v>
      </c>
      <c r="B333" s="1" t="s">
        <v>1</v>
      </c>
      <c r="C333" s="1" t="s">
        <v>8</v>
      </c>
      <c r="D333" s="1" t="s">
        <v>137</v>
      </c>
      <c r="E333" s="1">
        <v>148.75960000000001</v>
      </c>
      <c r="F333" s="1" t="s">
        <v>3</v>
      </c>
      <c r="G333" s="1" t="s">
        <v>96</v>
      </c>
      <c r="H333" s="1">
        <v>-0.64</v>
      </c>
      <c r="I333" s="1">
        <v>1.59</v>
      </c>
      <c r="J333" s="1">
        <v>7.26</v>
      </c>
      <c r="K333" s="1">
        <v>8.32</v>
      </c>
      <c r="L333" s="1">
        <v>-4.29</v>
      </c>
      <c r="M333" s="1">
        <v>5.35</v>
      </c>
      <c r="N333" s="1">
        <v>5.04</v>
      </c>
      <c r="O333" s="3">
        <v>47886881</v>
      </c>
    </row>
    <row r="334" spans="1:15">
      <c r="A334" s="1" t="s">
        <v>9</v>
      </c>
      <c r="B334" s="1" t="s">
        <v>1</v>
      </c>
      <c r="C334" s="1" t="s">
        <v>8</v>
      </c>
      <c r="D334" s="1" t="s">
        <v>137</v>
      </c>
      <c r="E334" s="1">
        <v>92.648399999999995</v>
      </c>
      <c r="F334" s="1" t="s">
        <v>3</v>
      </c>
      <c r="G334" s="1" t="s">
        <v>88</v>
      </c>
      <c r="H334" s="1">
        <v>0.14000000000000001</v>
      </c>
      <c r="I334" s="1">
        <v>0.88</v>
      </c>
      <c r="J334" s="1">
        <v>0.74</v>
      </c>
      <c r="K334" s="1">
        <v>-14.84</v>
      </c>
      <c r="L334" s="1">
        <v>-32.130000000000003</v>
      </c>
      <c r="M334" s="1">
        <v>-31.77</v>
      </c>
      <c r="N334" s="1">
        <v>0.37</v>
      </c>
      <c r="O334" s="3">
        <v>21624698</v>
      </c>
    </row>
    <row r="335" spans="1:15">
      <c r="A335" s="1" t="s">
        <v>28</v>
      </c>
      <c r="B335" s="1" t="s">
        <v>29</v>
      </c>
      <c r="C335" s="1" t="s">
        <v>30</v>
      </c>
      <c r="D335" s="1" t="s">
        <v>137</v>
      </c>
      <c r="E335" s="1">
        <v>114.67570000000001</v>
      </c>
      <c r="F335" s="1" t="s">
        <v>3</v>
      </c>
      <c r="G335" s="1" t="s">
        <v>59</v>
      </c>
      <c r="H335" s="1">
        <v>0.5</v>
      </c>
      <c r="I335" s="1">
        <v>1.91</v>
      </c>
      <c r="J335" s="1">
        <v>2.0299999999999998</v>
      </c>
      <c r="K335" s="1">
        <v>2.1800000000000002</v>
      </c>
      <c r="L335" s="1">
        <v>4.16</v>
      </c>
      <c r="M335" s="1">
        <v>13.07</v>
      </c>
      <c r="N335" s="1">
        <v>5.85</v>
      </c>
      <c r="O335" s="1">
        <v>0</v>
      </c>
    </row>
    <row r="336" spans="1:15">
      <c r="A336" s="1" t="s">
        <v>31</v>
      </c>
      <c r="B336" s="1" t="s">
        <v>29</v>
      </c>
      <c r="C336" s="1" t="s">
        <v>32</v>
      </c>
      <c r="D336" s="1" t="s">
        <v>137</v>
      </c>
      <c r="E336" s="1">
        <v>114.7726</v>
      </c>
      <c r="F336" s="1" t="s">
        <v>3</v>
      </c>
      <c r="G336" s="1" t="s">
        <v>89</v>
      </c>
      <c r="H336" s="1">
        <v>0.22</v>
      </c>
      <c r="I336" s="1">
        <v>1.87</v>
      </c>
      <c r="J336" s="1">
        <v>3.47</v>
      </c>
      <c r="K336" s="1">
        <v>4.12</v>
      </c>
      <c r="L336" s="1">
        <v>5</v>
      </c>
      <c r="M336" s="1">
        <v>9.48</v>
      </c>
      <c r="N336" s="1">
        <v>6.57</v>
      </c>
      <c r="O336" s="1">
        <v>0</v>
      </c>
    </row>
    <row r="337" spans="1:15">
      <c r="A337" s="1" t="s">
        <v>10</v>
      </c>
      <c r="B337" s="1" t="s">
        <v>11</v>
      </c>
      <c r="C337" s="1" t="s">
        <v>12</v>
      </c>
      <c r="D337" s="1" t="s">
        <v>137</v>
      </c>
      <c r="E337" s="1">
        <v>92.376900000000006</v>
      </c>
      <c r="F337" s="1" t="s">
        <v>3</v>
      </c>
      <c r="G337" s="1" t="s">
        <v>87</v>
      </c>
      <c r="H337" s="1">
        <v>-0.31</v>
      </c>
      <c r="I337" s="1">
        <v>4.1500000000000004</v>
      </c>
      <c r="J337" s="1">
        <v>5.54</v>
      </c>
      <c r="K337" s="1">
        <v>-1.1000000000000001</v>
      </c>
      <c r="L337" s="1">
        <v>-12.46</v>
      </c>
      <c r="M337" s="1">
        <v>-12.59</v>
      </c>
      <c r="N337" s="1">
        <v>0.06</v>
      </c>
      <c r="O337" s="3">
        <v>25126642</v>
      </c>
    </row>
    <row r="338" spans="1:15">
      <c r="A338" s="1" t="s">
        <v>15</v>
      </c>
      <c r="B338" s="1" t="s">
        <v>14</v>
      </c>
      <c r="C338" s="1" t="s">
        <v>12</v>
      </c>
      <c r="D338" s="1" t="s">
        <v>137</v>
      </c>
      <c r="E338" s="1">
        <v>102.54300000000001</v>
      </c>
      <c r="F338" s="1" t="s">
        <v>3</v>
      </c>
      <c r="G338" s="1" t="s">
        <v>26</v>
      </c>
      <c r="H338" s="1">
        <v>0.06</v>
      </c>
      <c r="I338" s="1">
        <v>0.28000000000000003</v>
      </c>
      <c r="J338" s="1">
        <v>0.81</v>
      </c>
      <c r="K338" s="1">
        <v>1.6</v>
      </c>
      <c r="L338" s="1">
        <v>0</v>
      </c>
      <c r="M338" s="1">
        <v>0</v>
      </c>
      <c r="N338" s="1">
        <v>3.37</v>
      </c>
      <c r="O338" s="3">
        <v>55932430</v>
      </c>
    </row>
    <row r="339" spans="1:15">
      <c r="A339" s="1" t="s">
        <v>33</v>
      </c>
      <c r="B339" s="1" t="s">
        <v>34</v>
      </c>
      <c r="C339" s="1" t="s">
        <v>30</v>
      </c>
      <c r="D339" s="1" t="s">
        <v>137</v>
      </c>
      <c r="E339" s="1">
        <v>136.88910000000001</v>
      </c>
      <c r="F339" s="1" t="s">
        <v>3</v>
      </c>
      <c r="G339" s="1" t="s">
        <v>21</v>
      </c>
      <c r="H339" s="1">
        <v>0.24</v>
      </c>
      <c r="I339" s="1">
        <v>3.19</v>
      </c>
      <c r="J339" s="1">
        <v>6.23</v>
      </c>
      <c r="K339" s="1">
        <v>3.73</v>
      </c>
      <c r="L339" s="1">
        <v>3.74</v>
      </c>
      <c r="M339" s="1">
        <v>11.56</v>
      </c>
      <c r="N339" s="1">
        <v>9.86</v>
      </c>
      <c r="O339" s="1">
        <v>0</v>
      </c>
    </row>
    <row r="340" spans="1:15">
      <c r="A340" s="1" t="s">
        <v>35</v>
      </c>
      <c r="B340" s="1" t="s">
        <v>34</v>
      </c>
      <c r="C340" s="1" t="s">
        <v>32</v>
      </c>
      <c r="D340" s="1" t="s">
        <v>137</v>
      </c>
      <c r="E340" s="1">
        <v>133.84039999999999</v>
      </c>
      <c r="F340" s="1" t="s">
        <v>3</v>
      </c>
      <c r="G340" s="1" t="s">
        <v>46</v>
      </c>
      <c r="H340" s="1">
        <v>0.27</v>
      </c>
      <c r="I340" s="1">
        <v>2.5299999999999998</v>
      </c>
      <c r="J340" s="1">
        <v>5.31</v>
      </c>
      <c r="K340" s="1">
        <v>4.92</v>
      </c>
      <c r="L340" s="1">
        <v>5.64</v>
      </c>
      <c r="M340" s="1">
        <v>12.84</v>
      </c>
      <c r="N340" s="1">
        <v>5.31</v>
      </c>
      <c r="O340" s="1">
        <v>0</v>
      </c>
    </row>
    <row r="341" spans="1:15">
      <c r="A341" s="1" t="s">
        <v>17</v>
      </c>
      <c r="B341" s="1" t="s">
        <v>18</v>
      </c>
      <c r="C341" s="1" t="s">
        <v>12</v>
      </c>
      <c r="D341" s="1" t="s">
        <v>137</v>
      </c>
      <c r="E341" s="1">
        <v>104.38639999999999</v>
      </c>
      <c r="F341" s="1" t="s">
        <v>3</v>
      </c>
      <c r="G341" s="1" t="s">
        <v>56</v>
      </c>
      <c r="H341" s="1">
        <v>0.19</v>
      </c>
      <c r="I341" s="1">
        <v>1.53</v>
      </c>
      <c r="J341" s="1">
        <v>2.92</v>
      </c>
      <c r="K341" s="1">
        <v>2.54</v>
      </c>
      <c r="L341" s="1">
        <v>0</v>
      </c>
      <c r="M341" s="1">
        <v>0</v>
      </c>
      <c r="N341" s="1">
        <v>-50.61</v>
      </c>
      <c r="O341" s="3">
        <v>36028329</v>
      </c>
    </row>
    <row r="342" spans="1:15">
      <c r="A342" s="1" t="s">
        <v>0</v>
      </c>
      <c r="B342" s="1" t="s">
        <v>1</v>
      </c>
      <c r="C342" s="1" t="s">
        <v>2</v>
      </c>
      <c r="D342" s="2">
        <v>41670</v>
      </c>
      <c r="E342" s="1">
        <v>52.392099999999999</v>
      </c>
      <c r="F342" s="1" t="s">
        <v>3</v>
      </c>
      <c r="G342" s="1" t="s">
        <v>139</v>
      </c>
      <c r="H342" s="1">
        <v>0.77</v>
      </c>
      <c r="I342" s="1">
        <v>2.98</v>
      </c>
      <c r="J342" s="1">
        <v>0.61</v>
      </c>
      <c r="K342" s="1">
        <v>-3.41</v>
      </c>
      <c r="L342" s="1">
        <v>-13.61</v>
      </c>
      <c r="M342" s="1">
        <v>-5.92</v>
      </c>
      <c r="N342" s="1">
        <v>-7.77</v>
      </c>
      <c r="O342" s="3">
        <v>42192992</v>
      </c>
    </row>
    <row r="343" spans="1:15">
      <c r="A343" s="1" t="s">
        <v>4</v>
      </c>
      <c r="B343" s="1" t="s">
        <v>1</v>
      </c>
      <c r="C343" s="1" t="s">
        <v>2</v>
      </c>
      <c r="D343" s="2">
        <v>41670</v>
      </c>
      <c r="E343" s="1">
        <v>44.856299999999997</v>
      </c>
      <c r="F343" s="1" t="s">
        <v>3</v>
      </c>
      <c r="G343" s="1" t="s">
        <v>140</v>
      </c>
      <c r="H343" s="1">
        <v>1.32</v>
      </c>
      <c r="I343" s="1">
        <v>1.62</v>
      </c>
      <c r="J343" s="1">
        <v>-3.55</v>
      </c>
      <c r="K343" s="1">
        <v>-17.010000000000002</v>
      </c>
      <c r="L343" s="1">
        <v>-26.07</v>
      </c>
      <c r="M343" s="1">
        <v>-25.33</v>
      </c>
      <c r="N343" s="1">
        <v>-12.58</v>
      </c>
      <c r="O343" s="3">
        <v>25713414</v>
      </c>
    </row>
    <row r="344" spans="1:15">
      <c r="A344" s="1" t="s">
        <v>5</v>
      </c>
      <c r="B344" s="1" t="s">
        <v>1</v>
      </c>
      <c r="C344" s="1" t="s">
        <v>6</v>
      </c>
      <c r="D344" s="2">
        <v>41670</v>
      </c>
      <c r="E344" s="1">
        <v>29.833100000000002</v>
      </c>
      <c r="F344" s="1" t="s">
        <v>3</v>
      </c>
      <c r="G344" s="1" t="s">
        <v>64</v>
      </c>
      <c r="H344" s="1">
        <v>-0.78</v>
      </c>
      <c r="I344" s="1">
        <v>-3.18</v>
      </c>
      <c r="J344" s="1">
        <v>-7.65</v>
      </c>
      <c r="K344" s="1">
        <v>-13.93</v>
      </c>
      <c r="L344" s="1">
        <v>-17.72</v>
      </c>
      <c r="M344" s="1">
        <v>-24.08</v>
      </c>
      <c r="N344" s="1">
        <v>-17.64</v>
      </c>
      <c r="O344" s="3">
        <v>15487700</v>
      </c>
    </row>
    <row r="345" spans="1:15">
      <c r="A345" s="1" t="s">
        <v>7</v>
      </c>
      <c r="B345" s="1" t="s">
        <v>1</v>
      </c>
      <c r="C345" s="1" t="s">
        <v>8</v>
      </c>
      <c r="D345" s="2">
        <v>41670</v>
      </c>
      <c r="E345" s="1">
        <v>147.16309999999999</v>
      </c>
      <c r="F345" s="1" t="s">
        <v>3</v>
      </c>
      <c r="G345" s="1" t="s">
        <v>91</v>
      </c>
      <c r="H345" s="1">
        <v>0.08</v>
      </c>
      <c r="I345" s="1">
        <v>7.95</v>
      </c>
      <c r="J345" s="1">
        <v>5.81</v>
      </c>
      <c r="K345" s="1">
        <v>3.24</v>
      </c>
      <c r="L345" s="1">
        <v>-4.8099999999999996</v>
      </c>
      <c r="M345" s="1">
        <v>8.4</v>
      </c>
      <c r="N345" s="1">
        <v>5.04</v>
      </c>
      <c r="O345" s="3">
        <v>45355165</v>
      </c>
    </row>
    <row r="346" spans="1:15">
      <c r="A346" s="1" t="s">
        <v>9</v>
      </c>
      <c r="B346" s="1" t="s">
        <v>1</v>
      </c>
      <c r="C346" s="1" t="s">
        <v>8</v>
      </c>
      <c r="D346" s="2">
        <v>41670</v>
      </c>
      <c r="E346" s="1">
        <v>92.165599999999998</v>
      </c>
      <c r="F346" s="1" t="s">
        <v>3</v>
      </c>
      <c r="G346" s="1" t="s">
        <v>141</v>
      </c>
      <c r="H346" s="1">
        <v>2.39</v>
      </c>
      <c r="I346" s="1">
        <v>1.02</v>
      </c>
      <c r="J346" s="1">
        <v>-4.1399999999999997</v>
      </c>
      <c r="K346" s="1">
        <v>-21.31</v>
      </c>
      <c r="L346" s="1">
        <v>-32.1</v>
      </c>
      <c r="M346" s="1">
        <v>-31.05</v>
      </c>
      <c r="N346" s="1">
        <v>0.37</v>
      </c>
      <c r="O346" s="3">
        <v>21110112</v>
      </c>
    </row>
    <row r="347" spans="1:15">
      <c r="A347" s="1" t="s">
        <v>28</v>
      </c>
      <c r="B347" s="1" t="s">
        <v>29</v>
      </c>
      <c r="C347" s="1" t="s">
        <v>30</v>
      </c>
      <c r="D347" s="2">
        <v>41670</v>
      </c>
      <c r="E347" s="1">
        <v>112.4286</v>
      </c>
      <c r="F347" s="1" t="s">
        <v>3</v>
      </c>
      <c r="G347" s="1" t="s">
        <v>60</v>
      </c>
      <c r="H347" s="1">
        <v>-0.14000000000000001</v>
      </c>
      <c r="I347" s="1">
        <v>-0.2</v>
      </c>
      <c r="J347" s="1">
        <v>-0.05</v>
      </c>
      <c r="K347" s="1">
        <v>-0.48</v>
      </c>
      <c r="L347" s="1">
        <v>1.96</v>
      </c>
      <c r="M347" s="1">
        <v>11.5</v>
      </c>
      <c r="N347" s="1">
        <v>5.85</v>
      </c>
      <c r="O347" s="1">
        <v>0</v>
      </c>
    </row>
    <row r="348" spans="1:15">
      <c r="A348" s="1" t="s">
        <v>31</v>
      </c>
      <c r="B348" s="1" t="s">
        <v>29</v>
      </c>
      <c r="C348" s="1" t="s">
        <v>32</v>
      </c>
      <c r="D348" s="2">
        <v>41670</v>
      </c>
      <c r="E348" s="1">
        <v>112.48650000000001</v>
      </c>
      <c r="F348" s="1" t="s">
        <v>3</v>
      </c>
      <c r="G348" s="1" t="s">
        <v>89</v>
      </c>
      <c r="H348" s="1">
        <v>-0.19</v>
      </c>
      <c r="I348" s="1">
        <v>0.56000000000000005</v>
      </c>
      <c r="J348" s="1">
        <v>0.95</v>
      </c>
      <c r="K348" s="1">
        <v>1.42</v>
      </c>
      <c r="L348" s="1">
        <v>3.03</v>
      </c>
      <c r="M348" s="1">
        <v>8.19</v>
      </c>
      <c r="N348" s="1">
        <v>6.57</v>
      </c>
      <c r="O348" s="1">
        <v>0</v>
      </c>
    </row>
    <row r="349" spans="1:15">
      <c r="A349" s="1" t="s">
        <v>10</v>
      </c>
      <c r="B349" s="1" t="s">
        <v>11</v>
      </c>
      <c r="C349" s="1" t="s">
        <v>12</v>
      </c>
      <c r="D349" s="2">
        <v>41670</v>
      </c>
      <c r="E349" s="1">
        <v>88.597200000000001</v>
      </c>
      <c r="F349" s="1" t="s">
        <v>3</v>
      </c>
      <c r="G349" s="1" t="s">
        <v>49</v>
      </c>
      <c r="H349" s="1">
        <v>0.53</v>
      </c>
      <c r="I349" s="1">
        <v>1.95</v>
      </c>
      <c r="J349" s="1">
        <v>-1.91</v>
      </c>
      <c r="K349" s="1">
        <v>-9.69</v>
      </c>
      <c r="L349" s="1">
        <v>-16.48</v>
      </c>
      <c r="M349" s="1">
        <v>-13.93</v>
      </c>
      <c r="N349" s="1">
        <v>0.06</v>
      </c>
      <c r="O349" s="3">
        <v>23378815</v>
      </c>
    </row>
    <row r="350" spans="1:15">
      <c r="A350" s="1" t="s">
        <v>15</v>
      </c>
      <c r="B350" s="1" t="s">
        <v>14</v>
      </c>
      <c r="C350" s="1" t="s">
        <v>12</v>
      </c>
      <c r="D350" s="2">
        <v>41670</v>
      </c>
      <c r="E350" s="1">
        <v>102.2702</v>
      </c>
      <c r="F350" s="1" t="s">
        <v>3</v>
      </c>
      <c r="G350" s="1" t="s">
        <v>26</v>
      </c>
      <c r="H350" s="1">
        <v>7.0000000000000007E-2</v>
      </c>
      <c r="I350" s="1">
        <v>0.27</v>
      </c>
      <c r="J350" s="1">
        <v>0.8</v>
      </c>
      <c r="K350" s="1">
        <v>1.58</v>
      </c>
      <c r="L350" s="1">
        <v>0</v>
      </c>
      <c r="M350" s="1">
        <v>0</v>
      </c>
      <c r="N350" s="1">
        <v>3.37</v>
      </c>
      <c r="O350" s="3">
        <v>58298507</v>
      </c>
    </row>
    <row r="351" spans="1:15">
      <c r="A351" s="1" t="s">
        <v>33</v>
      </c>
      <c r="B351" s="1" t="s">
        <v>34</v>
      </c>
      <c r="C351" s="1" t="s">
        <v>30</v>
      </c>
      <c r="D351" s="2">
        <v>41670</v>
      </c>
      <c r="E351" s="1">
        <v>132.88990000000001</v>
      </c>
      <c r="F351" s="1" t="s">
        <v>3</v>
      </c>
      <c r="G351" s="1" t="s">
        <v>43</v>
      </c>
      <c r="H351" s="1">
        <v>0.28999999999999998</v>
      </c>
      <c r="I351" s="1">
        <v>1.67</v>
      </c>
      <c r="J351" s="1">
        <v>2.61</v>
      </c>
      <c r="K351" s="1">
        <v>0.47</v>
      </c>
      <c r="L351" s="1">
        <v>1.1200000000000001</v>
      </c>
      <c r="M351" s="1">
        <v>8.6999999999999993</v>
      </c>
      <c r="N351" s="1">
        <v>9.86</v>
      </c>
      <c r="O351" s="1">
        <v>0</v>
      </c>
    </row>
    <row r="352" spans="1:15">
      <c r="A352" s="1" t="s">
        <v>35</v>
      </c>
      <c r="B352" s="1" t="s">
        <v>34</v>
      </c>
      <c r="C352" s="1" t="s">
        <v>32</v>
      </c>
      <c r="D352" s="2">
        <v>41670</v>
      </c>
      <c r="E352" s="1">
        <v>130.68819999999999</v>
      </c>
      <c r="F352" s="1" t="s">
        <v>3</v>
      </c>
      <c r="G352" s="1" t="s">
        <v>75</v>
      </c>
      <c r="H352" s="1">
        <v>0.27</v>
      </c>
      <c r="I352" s="1">
        <v>1.29</v>
      </c>
      <c r="J352" s="1">
        <v>2.6</v>
      </c>
      <c r="K352" s="1">
        <v>1.98</v>
      </c>
      <c r="L352" s="1">
        <v>3.55</v>
      </c>
      <c r="M352" s="1">
        <v>10.56</v>
      </c>
      <c r="N352" s="1">
        <v>5.31</v>
      </c>
      <c r="O352" s="1">
        <v>0</v>
      </c>
    </row>
    <row r="353" spans="1:15">
      <c r="A353" s="1" t="s">
        <v>17</v>
      </c>
      <c r="B353" s="1" t="s">
        <v>18</v>
      </c>
      <c r="C353" s="1" t="s">
        <v>12</v>
      </c>
      <c r="D353" s="2">
        <v>41670</v>
      </c>
      <c r="E353" s="1">
        <v>102.8712</v>
      </c>
      <c r="F353" s="1" t="s">
        <v>3</v>
      </c>
      <c r="G353" s="1" t="s">
        <v>76</v>
      </c>
      <c r="H353" s="1">
        <v>0.25</v>
      </c>
      <c r="I353" s="1">
        <v>0.63</v>
      </c>
      <c r="J353" s="1">
        <v>1.41</v>
      </c>
      <c r="K353" s="1">
        <v>1.33</v>
      </c>
      <c r="L353" s="1">
        <v>0</v>
      </c>
      <c r="M353" s="1">
        <v>0</v>
      </c>
      <c r="N353" s="1">
        <v>-50.61</v>
      </c>
      <c r="O353" s="3">
        <v>35464849</v>
      </c>
    </row>
    <row r="354" spans="1:15">
      <c r="A354" s="1" t="s">
        <v>0</v>
      </c>
      <c r="B354" s="1" t="s">
        <v>1</v>
      </c>
      <c r="C354" s="1" t="s">
        <v>2</v>
      </c>
      <c r="D354" s="2">
        <v>42004</v>
      </c>
      <c r="E354" s="1">
        <v>50.882399999999997</v>
      </c>
      <c r="F354" s="1" t="s">
        <v>3</v>
      </c>
      <c r="G354" s="1" t="s">
        <v>87</v>
      </c>
      <c r="H354" s="1">
        <v>-0.14000000000000001</v>
      </c>
      <c r="I354" s="1">
        <v>-1.72</v>
      </c>
      <c r="J354" s="1">
        <v>5.46</v>
      </c>
      <c r="K354" s="1">
        <v>-12.04</v>
      </c>
      <c r="L354" s="1">
        <v>-19.98</v>
      </c>
      <c r="M354" s="1">
        <v>-9.51</v>
      </c>
      <c r="N354" s="1">
        <v>-7.77</v>
      </c>
      <c r="O354" s="3">
        <v>42287256</v>
      </c>
    </row>
    <row r="355" spans="1:15">
      <c r="A355" s="1" t="s">
        <v>4</v>
      </c>
      <c r="B355" s="1" t="s">
        <v>1</v>
      </c>
      <c r="C355" s="1" t="s">
        <v>2</v>
      </c>
      <c r="D355" s="2">
        <v>42004</v>
      </c>
      <c r="E355" s="1">
        <v>44.145400000000002</v>
      </c>
      <c r="F355" s="1" t="s">
        <v>3</v>
      </c>
      <c r="G355" s="1" t="s">
        <v>54</v>
      </c>
      <c r="H355" s="1">
        <v>0.28000000000000003</v>
      </c>
      <c r="I355" s="1">
        <v>-3.8</v>
      </c>
      <c r="J355" s="1">
        <v>-4.17</v>
      </c>
      <c r="K355" s="1">
        <v>-22.04</v>
      </c>
      <c r="L355" s="1">
        <v>-26.4</v>
      </c>
      <c r="M355" s="1">
        <v>-24.21</v>
      </c>
      <c r="N355" s="1">
        <v>-12.58</v>
      </c>
      <c r="O355" s="3">
        <v>24907767</v>
      </c>
    </row>
    <row r="356" spans="1:15">
      <c r="A356" s="1" t="s">
        <v>5</v>
      </c>
      <c r="B356" s="1" t="s">
        <v>1</v>
      </c>
      <c r="C356" s="1" t="s">
        <v>6</v>
      </c>
      <c r="D356" s="2">
        <v>42004</v>
      </c>
      <c r="E356" s="1">
        <v>30.815999999999999</v>
      </c>
      <c r="F356" s="1" t="s">
        <v>3</v>
      </c>
      <c r="G356" s="1" t="s">
        <v>58</v>
      </c>
      <c r="H356" s="1">
        <v>0.3</v>
      </c>
      <c r="I356" s="1">
        <v>-1.52</v>
      </c>
      <c r="J356" s="1">
        <v>-4.28</v>
      </c>
      <c r="K356" s="1">
        <v>-11.43</v>
      </c>
      <c r="L356" s="1">
        <v>-7.59</v>
      </c>
      <c r="M356" s="1">
        <v>-22.69</v>
      </c>
      <c r="N356" s="1">
        <v>-17.64</v>
      </c>
      <c r="O356" s="3">
        <v>15749239</v>
      </c>
    </row>
    <row r="357" spans="1:15">
      <c r="A357" s="1" t="s">
        <v>7</v>
      </c>
      <c r="B357" s="1" t="s">
        <v>1</v>
      </c>
      <c r="C357" s="1" t="s">
        <v>8</v>
      </c>
      <c r="D357" s="2">
        <v>42004</v>
      </c>
      <c r="E357" s="1">
        <v>136.32759999999999</v>
      </c>
      <c r="F357" s="1" t="s">
        <v>3</v>
      </c>
      <c r="G357" s="1" t="s">
        <v>72</v>
      </c>
      <c r="H357" s="1">
        <v>-0.35</v>
      </c>
      <c r="I357" s="1">
        <v>-1.7</v>
      </c>
      <c r="J357" s="1">
        <v>4.6100000000000003</v>
      </c>
      <c r="K357" s="1">
        <v>-10.210000000000001</v>
      </c>
      <c r="L357" s="1">
        <v>-14.44</v>
      </c>
      <c r="M357" s="1">
        <v>-2.82</v>
      </c>
      <c r="N357" s="1">
        <v>5.04</v>
      </c>
      <c r="O357" s="3">
        <v>41552105</v>
      </c>
    </row>
    <row r="358" spans="1:15">
      <c r="A358" s="1" t="s">
        <v>9</v>
      </c>
      <c r="B358" s="1" t="s">
        <v>1</v>
      </c>
      <c r="C358" s="1" t="s">
        <v>8</v>
      </c>
      <c r="D358" s="2">
        <v>42004</v>
      </c>
      <c r="E358" s="1">
        <v>91.244</v>
      </c>
      <c r="F358" s="1" t="s">
        <v>3</v>
      </c>
      <c r="G358" s="1" t="s">
        <v>58</v>
      </c>
      <c r="H358" s="1">
        <v>0.25</v>
      </c>
      <c r="I358" s="1">
        <v>-0.79</v>
      </c>
      <c r="J358" s="1">
        <v>-6.89</v>
      </c>
      <c r="K358" s="1">
        <v>-26.02</v>
      </c>
      <c r="L358" s="1">
        <v>-30.74</v>
      </c>
      <c r="M358" s="1">
        <v>-31.87</v>
      </c>
      <c r="N358" s="1">
        <v>0.37</v>
      </c>
      <c r="O358" s="3">
        <v>21027963</v>
      </c>
    </row>
    <row r="359" spans="1:15">
      <c r="A359" s="1" t="s">
        <v>28</v>
      </c>
      <c r="B359" s="1" t="s">
        <v>29</v>
      </c>
      <c r="C359" s="1" t="s">
        <v>30</v>
      </c>
      <c r="D359" s="2">
        <v>42004</v>
      </c>
      <c r="E359" s="1">
        <v>112.6396</v>
      </c>
      <c r="F359" s="1" t="s">
        <v>3</v>
      </c>
      <c r="G359" s="1" t="s">
        <v>26</v>
      </c>
      <c r="H359" s="1">
        <v>0.46</v>
      </c>
      <c r="I359" s="1">
        <v>0.22</v>
      </c>
      <c r="J359" s="1">
        <v>0.57999999999999996</v>
      </c>
      <c r="K359" s="1">
        <v>-0.16</v>
      </c>
      <c r="L359" s="1">
        <v>5.38</v>
      </c>
      <c r="M359" s="1">
        <v>12.41</v>
      </c>
      <c r="N359" s="1">
        <v>5.85</v>
      </c>
      <c r="O359" s="1">
        <v>0</v>
      </c>
    </row>
    <row r="360" spans="1:15">
      <c r="A360" s="1" t="s">
        <v>31</v>
      </c>
      <c r="B360" s="1" t="s">
        <v>29</v>
      </c>
      <c r="C360" s="1" t="s">
        <v>32</v>
      </c>
      <c r="D360" s="2">
        <v>42004</v>
      </c>
      <c r="E360" s="1">
        <v>111.85469999999999</v>
      </c>
      <c r="F360" s="1" t="s">
        <v>3</v>
      </c>
      <c r="G360" s="1" t="s">
        <v>67</v>
      </c>
      <c r="H360" s="1">
        <v>0.49</v>
      </c>
      <c r="I360" s="1">
        <v>0.84</v>
      </c>
      <c r="J360" s="1">
        <v>1.45</v>
      </c>
      <c r="K360" s="1">
        <v>-0.3</v>
      </c>
      <c r="L360" s="1">
        <v>3.96</v>
      </c>
      <c r="M360" s="1">
        <v>8.5299999999999994</v>
      </c>
      <c r="N360" s="1">
        <v>6.57</v>
      </c>
      <c r="O360" s="1">
        <v>0</v>
      </c>
    </row>
    <row r="361" spans="1:15">
      <c r="A361" s="1" t="s">
        <v>10</v>
      </c>
      <c r="B361" s="1" t="s">
        <v>11</v>
      </c>
      <c r="C361" s="1" t="s">
        <v>12</v>
      </c>
      <c r="D361" s="2">
        <v>42004</v>
      </c>
      <c r="E361" s="1">
        <v>86.902600000000007</v>
      </c>
      <c r="F361" s="1" t="s">
        <v>3</v>
      </c>
      <c r="G361" s="1" t="s">
        <v>50</v>
      </c>
      <c r="H361" s="1">
        <v>0.18</v>
      </c>
      <c r="I361" s="1">
        <v>-0.71</v>
      </c>
      <c r="J361" s="1">
        <v>-2.46</v>
      </c>
      <c r="K361" s="1">
        <v>-14.57</v>
      </c>
      <c r="L361" s="1">
        <v>-14.91</v>
      </c>
      <c r="M361" s="1">
        <v>-15.28</v>
      </c>
      <c r="N361" s="1">
        <v>0.06</v>
      </c>
      <c r="O361" s="3">
        <v>22859419</v>
      </c>
    </row>
    <row r="362" spans="1:15">
      <c r="A362" s="1" t="s">
        <v>15</v>
      </c>
      <c r="B362" s="1" t="s">
        <v>14</v>
      </c>
      <c r="C362" s="1" t="s">
        <v>12</v>
      </c>
      <c r="D362" s="2">
        <v>42004</v>
      </c>
      <c r="E362" s="1">
        <v>101.9877</v>
      </c>
      <c r="F362" s="1" t="s">
        <v>3</v>
      </c>
      <c r="G362" s="1" t="s">
        <v>26</v>
      </c>
      <c r="H362" s="1">
        <v>7.0000000000000007E-2</v>
      </c>
      <c r="I362" s="1">
        <v>0.27</v>
      </c>
      <c r="J362" s="1">
        <v>0.8</v>
      </c>
      <c r="K362" s="1">
        <v>1.58</v>
      </c>
      <c r="L362" s="1">
        <v>0</v>
      </c>
      <c r="M362" s="1">
        <v>0</v>
      </c>
      <c r="N362" s="1">
        <v>3.37</v>
      </c>
      <c r="O362" s="3">
        <v>53843659</v>
      </c>
    </row>
    <row r="363" spans="1:15">
      <c r="A363" s="1" t="s">
        <v>33</v>
      </c>
      <c r="B363" s="1" t="s">
        <v>34</v>
      </c>
      <c r="C363" s="1" t="s">
        <v>30</v>
      </c>
      <c r="D363" s="2">
        <v>42004</v>
      </c>
      <c r="E363" s="1">
        <v>130.697</v>
      </c>
      <c r="F363" s="1" t="s">
        <v>3</v>
      </c>
      <c r="G363" s="1" t="s">
        <v>46</v>
      </c>
      <c r="H363" s="1">
        <v>0.43</v>
      </c>
      <c r="I363" s="1">
        <v>1.43</v>
      </c>
      <c r="J363" s="1">
        <v>1.7</v>
      </c>
      <c r="K363" s="1">
        <v>-2.48</v>
      </c>
      <c r="L363" s="1">
        <v>0.85</v>
      </c>
      <c r="M363" s="1">
        <v>8.33</v>
      </c>
      <c r="N363" s="1">
        <v>9.86</v>
      </c>
      <c r="O363" s="1">
        <v>0</v>
      </c>
    </row>
    <row r="364" spans="1:15">
      <c r="A364" s="1" t="s">
        <v>35</v>
      </c>
      <c r="B364" s="1" t="s">
        <v>34</v>
      </c>
      <c r="C364" s="1" t="s">
        <v>32</v>
      </c>
      <c r="D364" s="2">
        <v>42004</v>
      </c>
      <c r="E364" s="1">
        <v>129.00309999999999</v>
      </c>
      <c r="F364" s="1" t="s">
        <v>3</v>
      </c>
      <c r="G364" s="1" t="s">
        <v>58</v>
      </c>
      <c r="H364" s="1">
        <v>0.31</v>
      </c>
      <c r="I364" s="1">
        <v>1.5</v>
      </c>
      <c r="J364" s="1">
        <v>2.1800000000000002</v>
      </c>
      <c r="K364" s="1">
        <v>-0.06</v>
      </c>
      <c r="L364" s="1">
        <v>3.19</v>
      </c>
      <c r="M364" s="1">
        <v>10.37</v>
      </c>
      <c r="N364" s="1">
        <v>5.31</v>
      </c>
      <c r="O364" s="1">
        <v>0</v>
      </c>
    </row>
    <row r="365" spans="1:15">
      <c r="A365" s="1" t="s">
        <v>17</v>
      </c>
      <c r="B365" s="1" t="s">
        <v>18</v>
      </c>
      <c r="C365" s="1" t="s">
        <v>12</v>
      </c>
      <c r="D365" s="2">
        <v>42004</v>
      </c>
      <c r="E365" s="1">
        <v>102.2118</v>
      </c>
      <c r="F365" s="1" t="s">
        <v>3</v>
      </c>
      <c r="G365" s="1" t="s">
        <v>73</v>
      </c>
      <c r="H365" s="1">
        <v>0.18</v>
      </c>
      <c r="I365" s="1">
        <v>0.78</v>
      </c>
      <c r="J365" s="1">
        <v>0.83</v>
      </c>
      <c r="K365" s="1">
        <v>0.97</v>
      </c>
      <c r="L365" s="1">
        <v>0</v>
      </c>
      <c r="M365" s="1">
        <v>0</v>
      </c>
      <c r="N365" s="1">
        <v>-50.61</v>
      </c>
      <c r="O365" s="3">
        <v>35166587</v>
      </c>
    </row>
    <row r="366" spans="1:15">
      <c r="A366" s="1" t="s">
        <v>0</v>
      </c>
      <c r="B366" s="1" t="s">
        <v>1</v>
      </c>
      <c r="C366" s="1" t="s">
        <v>2</v>
      </c>
      <c r="D366" s="2">
        <v>41973</v>
      </c>
      <c r="E366" s="1">
        <v>51.740400000000001</v>
      </c>
      <c r="F366" s="1" t="s">
        <v>3</v>
      </c>
      <c r="G366" s="1" t="s">
        <v>149</v>
      </c>
      <c r="H366" s="1">
        <v>5.33</v>
      </c>
      <c r="I366" s="1">
        <v>2.04</v>
      </c>
      <c r="J366" s="1">
        <v>-0.74</v>
      </c>
      <c r="K366" s="1">
        <v>-9.36</v>
      </c>
      <c r="L366" s="1">
        <v>-16.88</v>
      </c>
      <c r="M366" s="1">
        <v>-6.48</v>
      </c>
      <c r="N366" s="1">
        <v>-7.77</v>
      </c>
      <c r="O366" s="3">
        <v>42318674</v>
      </c>
    </row>
    <row r="367" spans="1:15">
      <c r="A367" s="1" t="s">
        <v>4</v>
      </c>
      <c r="B367" s="1" t="s">
        <v>1</v>
      </c>
      <c r="C367" s="1" t="s">
        <v>2</v>
      </c>
      <c r="D367" s="2">
        <v>41973</v>
      </c>
      <c r="E367" s="1">
        <v>45.973199999999999</v>
      </c>
      <c r="F367" s="1" t="s">
        <v>3</v>
      </c>
      <c r="G367" s="1" t="s">
        <v>150</v>
      </c>
      <c r="H367" s="1">
        <v>2.54</v>
      </c>
      <c r="I367" s="1">
        <v>-0.43</v>
      </c>
      <c r="J367" s="1">
        <v>-8.35</v>
      </c>
      <c r="K367" s="1">
        <v>-20.81</v>
      </c>
      <c r="L367" s="1">
        <v>-17.89</v>
      </c>
      <c r="M367" s="1">
        <v>-21.75</v>
      </c>
      <c r="N367" s="1">
        <v>-12.58</v>
      </c>
      <c r="O367" s="3">
        <v>24996563</v>
      </c>
    </row>
    <row r="368" spans="1:15">
      <c r="A368" s="1" t="s">
        <v>5</v>
      </c>
      <c r="B368" s="1" t="s">
        <v>1</v>
      </c>
      <c r="C368" s="1" t="s">
        <v>6</v>
      </c>
      <c r="D368" s="2">
        <v>41973</v>
      </c>
      <c r="E368" s="1">
        <v>31.170500000000001</v>
      </c>
      <c r="F368" s="1" t="s">
        <v>3</v>
      </c>
      <c r="G368" s="1" t="s">
        <v>75</v>
      </c>
      <c r="H368" s="1">
        <v>-0.46</v>
      </c>
      <c r="I368" s="1">
        <v>-3.74</v>
      </c>
      <c r="J368" s="1">
        <v>-6.6</v>
      </c>
      <c r="K368" s="1">
        <v>-11.35</v>
      </c>
      <c r="L368" s="1">
        <v>-6.53</v>
      </c>
      <c r="M368" s="1">
        <v>-26.04</v>
      </c>
      <c r="N368" s="1">
        <v>-17.64</v>
      </c>
      <c r="O368" s="3">
        <v>18387377</v>
      </c>
    </row>
    <row r="369" spans="1:15">
      <c r="A369" s="1" t="s">
        <v>7</v>
      </c>
      <c r="B369" s="1" t="s">
        <v>1</v>
      </c>
      <c r="C369" s="1" t="s">
        <v>8</v>
      </c>
      <c r="D369" s="2">
        <v>41973</v>
      </c>
      <c r="E369" s="1">
        <v>138.3604</v>
      </c>
      <c r="F369" s="1" t="s">
        <v>3</v>
      </c>
      <c r="G369" s="1" t="s">
        <v>151</v>
      </c>
      <c r="H369" s="1">
        <v>5</v>
      </c>
      <c r="I369" s="1">
        <v>1.22</v>
      </c>
      <c r="J369" s="1">
        <v>-0.62</v>
      </c>
      <c r="K369" s="1">
        <v>-7.75</v>
      </c>
      <c r="L369" s="1">
        <v>-10.19</v>
      </c>
      <c r="M369" s="1">
        <v>1.35</v>
      </c>
      <c r="N369" s="1">
        <v>5.04</v>
      </c>
      <c r="O369" s="3">
        <v>39310325</v>
      </c>
    </row>
    <row r="370" spans="1:15">
      <c r="A370" s="1" t="s">
        <v>9</v>
      </c>
      <c r="B370" s="1" t="s">
        <v>1</v>
      </c>
      <c r="C370" s="1" t="s">
        <v>8</v>
      </c>
      <c r="D370" s="2">
        <v>41973</v>
      </c>
      <c r="E370" s="1">
        <v>91.460999999999999</v>
      </c>
      <c r="F370" s="1" t="s">
        <v>3</v>
      </c>
      <c r="G370" s="1" t="s">
        <v>74</v>
      </c>
      <c r="H370" s="1">
        <v>-0.51</v>
      </c>
      <c r="I370" s="1">
        <v>-6.25</v>
      </c>
      <c r="J370" s="1">
        <v>-16.23</v>
      </c>
      <c r="K370" s="1">
        <v>-29.97</v>
      </c>
      <c r="L370" s="1">
        <v>-28.72</v>
      </c>
      <c r="M370" s="1">
        <v>-35.39</v>
      </c>
      <c r="N370" s="1">
        <v>0.37</v>
      </c>
      <c r="O370" s="3">
        <v>18943259</v>
      </c>
    </row>
    <row r="371" spans="1:15">
      <c r="A371" s="1" t="s">
        <v>28</v>
      </c>
      <c r="B371" s="1" t="s">
        <v>29</v>
      </c>
      <c r="C371" s="1" t="s">
        <v>30</v>
      </c>
      <c r="D371" s="2">
        <v>41973</v>
      </c>
      <c r="E371" s="1">
        <v>112.2022</v>
      </c>
      <c r="F371" s="1" t="s">
        <v>3</v>
      </c>
      <c r="G371" s="1" t="s">
        <v>83</v>
      </c>
      <c r="H371" s="1">
        <v>0.27</v>
      </c>
      <c r="I371" s="1">
        <v>-0.12</v>
      </c>
      <c r="J371" s="1">
        <v>-0.15</v>
      </c>
      <c r="K371" s="1">
        <v>-0.78</v>
      </c>
      <c r="L371" s="1">
        <v>6.36</v>
      </c>
      <c r="M371" s="1">
        <v>0</v>
      </c>
      <c r="N371" s="1">
        <v>5.85</v>
      </c>
      <c r="O371" s="1">
        <v>0</v>
      </c>
    </row>
    <row r="372" spans="1:15">
      <c r="A372" s="1" t="s">
        <v>31</v>
      </c>
      <c r="B372" s="1" t="s">
        <v>29</v>
      </c>
      <c r="C372" s="1" t="s">
        <v>32</v>
      </c>
      <c r="D372" s="2">
        <v>41973</v>
      </c>
      <c r="E372" s="1">
        <v>110.96339999999999</v>
      </c>
      <c r="F372" s="1" t="s">
        <v>3</v>
      </c>
      <c r="G372" s="1" t="s">
        <v>152</v>
      </c>
      <c r="H372" s="1">
        <v>0.93</v>
      </c>
      <c r="I372" s="1">
        <v>-0.16</v>
      </c>
      <c r="J372" s="1">
        <v>0.47</v>
      </c>
      <c r="K372" s="1">
        <v>0.15</v>
      </c>
      <c r="L372" s="1">
        <v>4.3099999999999996</v>
      </c>
      <c r="M372" s="1">
        <v>8.0299999999999994</v>
      </c>
      <c r="N372" s="1">
        <v>6.57</v>
      </c>
      <c r="O372" s="1">
        <v>0</v>
      </c>
    </row>
    <row r="373" spans="1:15">
      <c r="A373" s="1" t="s">
        <v>10</v>
      </c>
      <c r="B373" s="1" t="s">
        <v>11</v>
      </c>
      <c r="C373" s="1" t="s">
        <v>12</v>
      </c>
      <c r="D373" s="2">
        <v>41973</v>
      </c>
      <c r="E373" s="1">
        <v>87.483099999999993</v>
      </c>
      <c r="F373" s="1" t="s">
        <v>3</v>
      </c>
      <c r="G373" s="1" t="s">
        <v>153</v>
      </c>
      <c r="H373" s="1">
        <v>2.69</v>
      </c>
      <c r="I373" s="1">
        <v>-3.31</v>
      </c>
      <c r="J373" s="1">
        <v>-7.01</v>
      </c>
      <c r="K373" s="1">
        <v>-14.91</v>
      </c>
      <c r="L373" s="1">
        <v>-13.12</v>
      </c>
      <c r="M373" s="1">
        <v>-14.24</v>
      </c>
      <c r="N373" s="1">
        <v>0.06</v>
      </c>
      <c r="O373" s="3">
        <v>22850751</v>
      </c>
    </row>
    <row r="374" spans="1:15">
      <c r="A374" s="1" t="s">
        <v>15</v>
      </c>
      <c r="B374" s="1" t="s">
        <v>14</v>
      </c>
      <c r="C374" s="1" t="s">
        <v>12</v>
      </c>
      <c r="D374" s="2">
        <v>41973</v>
      </c>
      <c r="E374" s="1">
        <v>101.70659999999999</v>
      </c>
      <c r="F374" s="1" t="s">
        <v>3</v>
      </c>
      <c r="G374" s="1" t="s">
        <v>26</v>
      </c>
      <c r="H374" s="1">
        <v>0.06</v>
      </c>
      <c r="I374" s="1">
        <v>0.27</v>
      </c>
      <c r="J374" s="1">
        <v>0.78</v>
      </c>
      <c r="K374" s="1">
        <v>1.56</v>
      </c>
      <c r="L374" s="1">
        <v>0</v>
      </c>
      <c r="M374" s="1">
        <v>0</v>
      </c>
      <c r="N374" s="1">
        <v>3.37</v>
      </c>
      <c r="O374" s="3">
        <v>56130720</v>
      </c>
    </row>
    <row r="375" spans="1:15">
      <c r="A375" s="1" t="s">
        <v>33</v>
      </c>
      <c r="B375" s="1" t="s">
        <v>34</v>
      </c>
      <c r="C375" s="1" t="s">
        <v>30</v>
      </c>
      <c r="D375" s="2">
        <v>41973</v>
      </c>
      <c r="E375" s="1">
        <v>129.05160000000001</v>
      </c>
      <c r="F375" s="1" t="s">
        <v>3</v>
      </c>
      <c r="G375" s="1" t="s">
        <v>154</v>
      </c>
      <c r="H375" s="1">
        <v>1.42</v>
      </c>
      <c r="I375" s="1">
        <v>-0.57999999999999996</v>
      </c>
      <c r="J375" s="1">
        <v>-1.81</v>
      </c>
      <c r="K375" s="1">
        <v>-3.3</v>
      </c>
      <c r="L375" s="1">
        <v>0.5</v>
      </c>
      <c r="M375" s="1">
        <v>11.61</v>
      </c>
      <c r="N375" s="1">
        <v>9.86</v>
      </c>
      <c r="O375" s="3">
        <v>0</v>
      </c>
    </row>
    <row r="376" spans="1:15">
      <c r="A376" s="1" t="s">
        <v>35</v>
      </c>
      <c r="B376" s="1" t="s">
        <v>34</v>
      </c>
      <c r="C376" s="1" t="s">
        <v>32</v>
      </c>
      <c r="D376" s="2">
        <v>41973</v>
      </c>
      <c r="E376" s="1">
        <v>127.306</v>
      </c>
      <c r="F376" s="1" t="s">
        <v>3</v>
      </c>
      <c r="G376" s="1" t="s">
        <v>126</v>
      </c>
      <c r="H376" s="1">
        <v>0.95</v>
      </c>
      <c r="I376" s="1">
        <v>0.11</v>
      </c>
      <c r="J376" s="1">
        <v>-0.36</v>
      </c>
      <c r="K376" s="1">
        <v>-0.98</v>
      </c>
      <c r="L376" s="1">
        <v>2.95</v>
      </c>
      <c r="M376" s="1">
        <v>9.1</v>
      </c>
      <c r="N376" s="1">
        <v>5.31</v>
      </c>
      <c r="O376" s="1">
        <v>0</v>
      </c>
    </row>
    <row r="377" spans="1:15">
      <c r="A377" s="1" t="s">
        <v>17</v>
      </c>
      <c r="B377" s="1" t="s">
        <v>18</v>
      </c>
      <c r="C377" s="1" t="s">
        <v>12</v>
      </c>
      <c r="D377" s="2">
        <v>41973</v>
      </c>
      <c r="E377" s="1">
        <v>101.4229</v>
      </c>
      <c r="F377" s="1" t="s">
        <v>3</v>
      </c>
      <c r="G377" s="1" t="s">
        <v>27</v>
      </c>
      <c r="H377" s="1">
        <v>-0.17</v>
      </c>
      <c r="I377" s="1">
        <v>-0.03</v>
      </c>
      <c r="J377" s="1">
        <v>-0.33</v>
      </c>
      <c r="K377" s="1">
        <v>0.62</v>
      </c>
      <c r="L377" s="1">
        <v>0</v>
      </c>
      <c r="M377" s="1">
        <v>0</v>
      </c>
      <c r="N377" s="1">
        <v>-50.61</v>
      </c>
      <c r="O377" s="3">
        <v>34869241</v>
      </c>
    </row>
    <row r="378" spans="1:15">
      <c r="A378" s="1" t="s">
        <v>0</v>
      </c>
      <c r="B378" s="1" t="s">
        <v>1</v>
      </c>
      <c r="C378" s="1" t="s">
        <v>2</v>
      </c>
      <c r="D378" s="2">
        <v>41943</v>
      </c>
      <c r="E378" s="1">
        <v>50.706400000000002</v>
      </c>
      <c r="F378" s="1" t="s">
        <v>3</v>
      </c>
      <c r="G378" s="1" t="s">
        <v>142</v>
      </c>
      <c r="H378" s="1">
        <v>0.36</v>
      </c>
      <c r="I378" s="1">
        <v>5.08</v>
      </c>
      <c r="J378" s="1">
        <v>-10.53</v>
      </c>
      <c r="K378" s="1">
        <v>-10.72</v>
      </c>
      <c r="L378" s="1">
        <v>-15.59</v>
      </c>
      <c r="M378" s="1">
        <v>-8.4600000000000009</v>
      </c>
      <c r="N378" s="1">
        <v>-7.77</v>
      </c>
      <c r="O378" s="3">
        <v>43864984</v>
      </c>
    </row>
    <row r="379" spans="1:15">
      <c r="A379" s="1" t="s">
        <v>4</v>
      </c>
      <c r="B379" s="1" t="s">
        <v>1</v>
      </c>
      <c r="C379" s="1" t="s">
        <v>2</v>
      </c>
      <c r="D379" s="2">
        <v>41943</v>
      </c>
      <c r="E379" s="1">
        <v>46.171900000000001</v>
      </c>
      <c r="F379" s="1" t="s">
        <v>3</v>
      </c>
      <c r="G379" s="1" t="s">
        <v>155</v>
      </c>
      <c r="H379" s="1">
        <v>-0.67</v>
      </c>
      <c r="I379" s="1">
        <v>0.22</v>
      </c>
      <c r="J379" s="1">
        <v>-17.18</v>
      </c>
      <c r="K379" s="1">
        <v>-20.07</v>
      </c>
      <c r="L379" s="1">
        <v>-16.14</v>
      </c>
      <c r="M379" s="1">
        <v>-27.19</v>
      </c>
      <c r="N379" s="1">
        <v>-12.58</v>
      </c>
      <c r="O379" s="3">
        <v>25306546</v>
      </c>
    </row>
    <row r="380" spans="1:15">
      <c r="A380" s="1" t="s">
        <v>5</v>
      </c>
      <c r="B380" s="1" t="s">
        <v>1</v>
      </c>
      <c r="C380" s="1" t="s">
        <v>6</v>
      </c>
      <c r="D380" s="2">
        <v>41943</v>
      </c>
      <c r="E380" s="1">
        <v>32.383099999999999</v>
      </c>
      <c r="F380" s="1" t="s">
        <v>3</v>
      </c>
      <c r="G380" s="1" t="s">
        <v>81</v>
      </c>
      <c r="H380" s="1">
        <v>1.21</v>
      </c>
      <c r="I380" s="1">
        <v>0.56999999999999995</v>
      </c>
      <c r="J380" s="1">
        <v>-6.92</v>
      </c>
      <c r="K380" s="1">
        <v>-5.08</v>
      </c>
      <c r="L380" s="1">
        <v>-0.37</v>
      </c>
      <c r="M380" s="1">
        <v>-34.119999999999997</v>
      </c>
      <c r="N380" s="1">
        <v>-17.64</v>
      </c>
      <c r="O380" s="3">
        <v>14262106</v>
      </c>
    </row>
    <row r="381" spans="1:15">
      <c r="A381" s="1" t="s">
        <v>7</v>
      </c>
      <c r="B381" s="1" t="s">
        <v>1</v>
      </c>
      <c r="C381" s="1" t="s">
        <v>8</v>
      </c>
      <c r="D381" s="2">
        <v>41943</v>
      </c>
      <c r="E381" s="1">
        <v>136.68610000000001</v>
      </c>
      <c r="F381" s="1" t="s">
        <v>3</v>
      </c>
      <c r="G381" s="1" t="s">
        <v>156</v>
      </c>
      <c r="H381" s="1">
        <v>0.63</v>
      </c>
      <c r="I381" s="1">
        <v>4.88</v>
      </c>
      <c r="J381" s="1">
        <v>-7.44</v>
      </c>
      <c r="K381" s="1">
        <v>-8.24</v>
      </c>
      <c r="L381" s="1">
        <v>-10.18</v>
      </c>
      <c r="M381" s="1">
        <v>4.0599999999999996</v>
      </c>
      <c r="N381" s="1">
        <v>5.04</v>
      </c>
      <c r="O381" s="3">
        <v>38251292</v>
      </c>
    </row>
    <row r="382" spans="1:15">
      <c r="A382" s="1" t="s">
        <v>9</v>
      </c>
      <c r="B382" s="1" t="s">
        <v>1</v>
      </c>
      <c r="C382" s="1" t="s">
        <v>8</v>
      </c>
      <c r="D382" s="2">
        <v>41943</v>
      </c>
      <c r="E382" s="1">
        <v>97.553899999999999</v>
      </c>
      <c r="F382" s="1" t="s">
        <v>3</v>
      </c>
      <c r="G382" s="1" t="s">
        <v>157</v>
      </c>
      <c r="H382" s="1">
        <v>-0.39</v>
      </c>
      <c r="I382" s="1">
        <v>-0.46</v>
      </c>
      <c r="J382" s="1">
        <v>-17.32</v>
      </c>
      <c r="K382" s="1">
        <v>-25.01</v>
      </c>
      <c r="L382" s="1">
        <v>-24.71</v>
      </c>
      <c r="M382" s="1">
        <v>-41.07</v>
      </c>
      <c r="N382" s="1">
        <v>0.37</v>
      </c>
      <c r="O382" s="3">
        <v>19869280</v>
      </c>
    </row>
    <row r="383" spans="1:15">
      <c r="A383" s="1" t="s">
        <v>28</v>
      </c>
      <c r="B383" s="1" t="s">
        <v>29</v>
      </c>
      <c r="C383" s="1" t="s">
        <v>30</v>
      </c>
      <c r="D383" s="2">
        <v>41943</v>
      </c>
      <c r="E383" s="1">
        <v>112.3336</v>
      </c>
      <c r="F383" s="1" t="s">
        <v>3</v>
      </c>
      <c r="G383" s="1" t="s">
        <v>88</v>
      </c>
      <c r="H383" s="1">
        <v>0.41</v>
      </c>
      <c r="I383" s="1">
        <v>0.31</v>
      </c>
      <c r="J383" s="1">
        <v>-0.71</v>
      </c>
      <c r="K383" s="1">
        <v>1.21</v>
      </c>
      <c r="L383" s="1">
        <v>9.68</v>
      </c>
      <c r="M383" s="1">
        <v>0</v>
      </c>
      <c r="N383" s="1">
        <v>5.85</v>
      </c>
      <c r="O383" s="3">
        <v>0</v>
      </c>
    </row>
    <row r="384" spans="1:15">
      <c r="A384" s="1" t="s">
        <v>31</v>
      </c>
      <c r="B384" s="1" t="s">
        <v>29</v>
      </c>
      <c r="C384" s="1" t="s">
        <v>32</v>
      </c>
      <c r="D384" s="2">
        <v>41943</v>
      </c>
      <c r="E384" s="1">
        <v>111.1373</v>
      </c>
      <c r="F384" s="1" t="s">
        <v>3</v>
      </c>
      <c r="G384" s="1" t="s">
        <v>65</v>
      </c>
      <c r="H384" s="1">
        <v>-0.03</v>
      </c>
      <c r="I384" s="1">
        <v>0.8</v>
      </c>
      <c r="J384" s="1">
        <v>-0.4</v>
      </c>
      <c r="K384" s="1">
        <v>1.17</v>
      </c>
      <c r="L384" s="1">
        <v>5.5</v>
      </c>
      <c r="M384" s="1">
        <v>8.92</v>
      </c>
      <c r="N384" s="1">
        <v>6.57</v>
      </c>
      <c r="O384" s="1">
        <v>0</v>
      </c>
    </row>
    <row r="385" spans="1:15">
      <c r="A385" s="1" t="s">
        <v>10</v>
      </c>
      <c r="B385" s="1" t="s">
        <v>11</v>
      </c>
      <c r="C385" s="1" t="s">
        <v>12</v>
      </c>
      <c r="D385" s="2">
        <v>41943</v>
      </c>
      <c r="E385" s="1">
        <v>90.479299999999995</v>
      </c>
      <c r="F385" s="1" t="s">
        <v>3</v>
      </c>
      <c r="G385" s="1" t="s">
        <v>158</v>
      </c>
      <c r="H385" s="1">
        <v>0.02</v>
      </c>
      <c r="I385" s="1">
        <v>1.55</v>
      </c>
      <c r="J385" s="1">
        <v>-9.32</v>
      </c>
      <c r="K385" s="1">
        <v>-11.34</v>
      </c>
      <c r="L385" s="1">
        <v>-10.6</v>
      </c>
      <c r="M385" s="1">
        <v>-12.67</v>
      </c>
      <c r="N385" s="1">
        <v>0.06</v>
      </c>
      <c r="O385" s="3">
        <v>23454900</v>
      </c>
    </row>
    <row r="386" spans="1:15">
      <c r="A386" s="1" t="s">
        <v>15</v>
      </c>
      <c r="B386" s="1" t="s">
        <v>14</v>
      </c>
      <c r="C386" s="1" t="s">
        <v>12</v>
      </c>
      <c r="D386" s="2">
        <v>41943</v>
      </c>
      <c r="E386" s="1">
        <v>101.43729999999999</v>
      </c>
      <c r="F386" s="1" t="s">
        <v>3</v>
      </c>
      <c r="G386" s="1" t="s">
        <v>26</v>
      </c>
      <c r="H386" s="1">
        <v>0.06</v>
      </c>
      <c r="I386" s="1">
        <v>0.26</v>
      </c>
      <c r="J386" s="1">
        <v>0.77</v>
      </c>
      <c r="K386" s="1">
        <v>0</v>
      </c>
      <c r="L386" s="1">
        <v>0</v>
      </c>
      <c r="M386" s="1">
        <v>0</v>
      </c>
      <c r="N386" s="1">
        <v>3.37</v>
      </c>
      <c r="O386" s="3">
        <v>53702060</v>
      </c>
    </row>
    <row r="387" spans="1:15">
      <c r="A387" s="1" t="s">
        <v>33</v>
      </c>
      <c r="B387" s="1" t="s">
        <v>34</v>
      </c>
      <c r="C387" s="1" t="s">
        <v>30</v>
      </c>
      <c r="D387" s="2">
        <v>41943</v>
      </c>
      <c r="E387" s="1">
        <v>129.80680000000001</v>
      </c>
      <c r="F387" s="1" t="s">
        <v>3</v>
      </c>
      <c r="G387" s="1" t="s">
        <v>79</v>
      </c>
      <c r="H387" s="1">
        <v>0.03</v>
      </c>
      <c r="I387" s="1">
        <v>1.02</v>
      </c>
      <c r="J387" s="1">
        <v>-2.57</v>
      </c>
      <c r="K387" s="1">
        <v>-2.2200000000000002</v>
      </c>
      <c r="L387" s="1">
        <v>1.2</v>
      </c>
      <c r="M387" s="1">
        <v>12.28</v>
      </c>
      <c r="N387" s="1">
        <v>9.86</v>
      </c>
      <c r="O387" s="3">
        <v>0</v>
      </c>
    </row>
    <row r="388" spans="1:15">
      <c r="A388" s="1" t="s">
        <v>35</v>
      </c>
      <c r="B388" s="1" t="s">
        <v>34</v>
      </c>
      <c r="C388" s="1" t="s">
        <v>32</v>
      </c>
      <c r="D388" s="2">
        <v>41943</v>
      </c>
      <c r="E388" s="1">
        <v>127.1639</v>
      </c>
      <c r="F388" s="1" t="s">
        <v>3</v>
      </c>
      <c r="G388" s="1" t="s">
        <v>82</v>
      </c>
      <c r="H388" s="1">
        <v>-0.03</v>
      </c>
      <c r="I388" s="1">
        <v>0.73</v>
      </c>
      <c r="J388" s="1">
        <v>-1.36</v>
      </c>
      <c r="K388" s="1">
        <v>-0.44</v>
      </c>
      <c r="L388" s="1">
        <v>2.75</v>
      </c>
      <c r="M388" s="1">
        <v>9.31</v>
      </c>
      <c r="N388" s="1">
        <v>5.31</v>
      </c>
      <c r="O388" s="3">
        <v>0</v>
      </c>
    </row>
    <row r="389" spans="1:15">
      <c r="A389" s="1" t="s">
        <v>17</v>
      </c>
      <c r="B389" s="1" t="s">
        <v>18</v>
      </c>
      <c r="C389" s="1" t="s">
        <v>12</v>
      </c>
      <c r="D389" s="2">
        <v>41943</v>
      </c>
      <c r="E389" s="1">
        <v>101.45269999999999</v>
      </c>
      <c r="F389" s="1" t="s">
        <v>3</v>
      </c>
      <c r="G389" s="1" t="s">
        <v>67</v>
      </c>
      <c r="H389" s="1">
        <v>0.1</v>
      </c>
      <c r="I389" s="1">
        <v>0.09</v>
      </c>
      <c r="J389" s="1">
        <v>-0.13</v>
      </c>
      <c r="K389" s="1">
        <v>1</v>
      </c>
      <c r="L389" s="1">
        <v>0</v>
      </c>
      <c r="M389" s="1">
        <v>0</v>
      </c>
      <c r="N389" s="1">
        <v>-50.61</v>
      </c>
      <c r="O389" s="3">
        <v>34467165</v>
      </c>
    </row>
    <row r="390" spans="1:15">
      <c r="A390" s="1" t="s">
        <v>0</v>
      </c>
      <c r="B390" s="1" t="s">
        <v>1</v>
      </c>
      <c r="C390" s="1" t="s">
        <v>2</v>
      </c>
      <c r="D390" s="2">
        <v>41912</v>
      </c>
      <c r="E390" s="1">
        <v>47.956699999999998</v>
      </c>
      <c r="F390" s="1" t="s">
        <v>3</v>
      </c>
      <c r="G390" s="1" t="s">
        <v>159</v>
      </c>
      <c r="H390" s="1">
        <v>-1.1399999999999999</v>
      </c>
      <c r="I390" s="1">
        <v>-7.37</v>
      </c>
      <c r="J390" s="1">
        <v>-16.64</v>
      </c>
      <c r="K390" s="1">
        <v>-22.77</v>
      </c>
      <c r="L390" s="1">
        <v>-20.05</v>
      </c>
      <c r="M390" s="1">
        <v>-15.11</v>
      </c>
      <c r="N390" s="1">
        <v>-7.77</v>
      </c>
      <c r="O390" s="3">
        <v>42551377</v>
      </c>
    </row>
    <row r="391" spans="1:15">
      <c r="A391" s="1" t="s">
        <v>4</v>
      </c>
      <c r="B391" s="1" t="s">
        <v>1</v>
      </c>
      <c r="C391" s="1" t="s">
        <v>2</v>
      </c>
      <c r="D391" s="2">
        <v>41912</v>
      </c>
      <c r="E391" s="1">
        <v>45.938800000000001</v>
      </c>
      <c r="F391" s="1" t="s">
        <v>3</v>
      </c>
      <c r="G391" s="1" t="s">
        <v>160</v>
      </c>
      <c r="H391" s="1">
        <v>0.61</v>
      </c>
      <c r="I391" s="1">
        <v>-8.26</v>
      </c>
      <c r="J391" s="1">
        <v>-19</v>
      </c>
      <c r="K391" s="1">
        <v>-25.34</v>
      </c>
      <c r="L391" s="1">
        <v>-15.43</v>
      </c>
      <c r="M391" s="1">
        <v>-27.29</v>
      </c>
      <c r="N391" s="1">
        <v>-12.58</v>
      </c>
      <c r="O391" s="3">
        <v>26180902</v>
      </c>
    </row>
    <row r="392" spans="1:15">
      <c r="A392" s="1" t="s">
        <v>5</v>
      </c>
      <c r="B392" s="1" t="s">
        <v>1</v>
      </c>
      <c r="C392" s="1" t="s">
        <v>6</v>
      </c>
      <c r="D392" s="2">
        <v>41912</v>
      </c>
      <c r="E392" s="1">
        <v>32.2014</v>
      </c>
      <c r="F392" s="1" t="s">
        <v>3</v>
      </c>
      <c r="G392" s="1" t="s">
        <v>49</v>
      </c>
      <c r="H392" s="1">
        <v>-0.03</v>
      </c>
      <c r="I392" s="1">
        <v>-3.51</v>
      </c>
      <c r="J392" s="1">
        <v>-7.56</v>
      </c>
      <c r="K392" s="1">
        <v>-7.81</v>
      </c>
      <c r="L392" s="1">
        <v>-1.77</v>
      </c>
      <c r="M392" s="1">
        <v>-27.32</v>
      </c>
      <c r="N392" s="1">
        <v>-17.64</v>
      </c>
      <c r="O392" s="3">
        <v>16513548</v>
      </c>
    </row>
    <row r="393" spans="1:15">
      <c r="A393" s="1" t="s">
        <v>7</v>
      </c>
      <c r="B393" s="1" t="s">
        <v>1</v>
      </c>
      <c r="C393" s="1" t="s">
        <v>8</v>
      </c>
      <c r="D393" s="2">
        <v>41912</v>
      </c>
      <c r="E393" s="1">
        <v>129.8878</v>
      </c>
      <c r="F393" s="1" t="s">
        <v>3</v>
      </c>
      <c r="G393" s="1" t="s">
        <v>161</v>
      </c>
      <c r="H393" s="1">
        <v>-0.44</v>
      </c>
      <c r="I393" s="1">
        <v>-6.33</v>
      </c>
      <c r="J393" s="1">
        <v>-14.35</v>
      </c>
      <c r="K393" s="1">
        <v>-18.77</v>
      </c>
      <c r="L393" s="1">
        <v>-13.6</v>
      </c>
      <c r="M393" s="1">
        <v>-2.21</v>
      </c>
      <c r="N393" s="1">
        <v>5.04</v>
      </c>
      <c r="O393" s="3">
        <v>35676197</v>
      </c>
    </row>
    <row r="394" spans="1:15">
      <c r="A394" s="1" t="s">
        <v>9</v>
      </c>
      <c r="B394" s="1" t="s">
        <v>1</v>
      </c>
      <c r="C394" s="1" t="s">
        <v>8</v>
      </c>
      <c r="D394" s="2">
        <v>41912</v>
      </c>
      <c r="E394" s="1">
        <v>98.007900000000006</v>
      </c>
      <c r="F394" s="1" t="s">
        <v>3</v>
      </c>
      <c r="G394" s="1" t="s">
        <v>135</v>
      </c>
      <c r="H394" s="1">
        <v>-0.7</v>
      </c>
      <c r="I394" s="1">
        <v>-9.8699999999999992</v>
      </c>
      <c r="J394" s="1">
        <v>-20.9</v>
      </c>
      <c r="K394" s="1">
        <v>-28.07</v>
      </c>
      <c r="L394" s="1">
        <v>-22.9</v>
      </c>
      <c r="M394" s="1">
        <v>-39.119999999999997</v>
      </c>
      <c r="N394" s="1">
        <v>0.37</v>
      </c>
      <c r="O394" s="3">
        <v>19864475</v>
      </c>
    </row>
    <row r="395" spans="1:15">
      <c r="A395" s="1" t="s">
        <v>28</v>
      </c>
      <c r="B395" s="1" t="s">
        <v>29</v>
      </c>
      <c r="C395" s="1" t="s">
        <v>30</v>
      </c>
      <c r="D395" s="2">
        <v>41912</v>
      </c>
      <c r="E395" s="1">
        <v>111.9768</v>
      </c>
      <c r="F395" s="1" t="s">
        <v>3</v>
      </c>
      <c r="G395" s="1" t="s">
        <v>119</v>
      </c>
      <c r="H395" s="1">
        <v>-0.31</v>
      </c>
      <c r="I395" s="1">
        <v>-0.42</v>
      </c>
      <c r="J395" s="1">
        <v>-0.73</v>
      </c>
      <c r="K395" s="1">
        <v>1.72</v>
      </c>
      <c r="L395" s="1">
        <v>9.83</v>
      </c>
      <c r="M395" s="1">
        <v>0</v>
      </c>
      <c r="N395" s="1">
        <v>5.85</v>
      </c>
      <c r="O395" s="3">
        <v>0</v>
      </c>
    </row>
    <row r="396" spans="1:15">
      <c r="A396" s="1" t="s">
        <v>31</v>
      </c>
      <c r="B396" s="1" t="s">
        <v>29</v>
      </c>
      <c r="C396" s="1" t="s">
        <v>32</v>
      </c>
      <c r="D396" s="2">
        <v>41912</v>
      </c>
      <c r="E396" s="1">
        <v>110.1484</v>
      </c>
      <c r="F396" s="1" t="s">
        <v>3</v>
      </c>
      <c r="G396" s="1" t="s">
        <v>68</v>
      </c>
      <c r="H396" s="1">
        <v>0.05</v>
      </c>
      <c r="I396" s="1">
        <v>-0.42</v>
      </c>
      <c r="J396" s="1">
        <v>-1.79</v>
      </c>
      <c r="K396" s="1">
        <v>0.53</v>
      </c>
      <c r="L396" s="1">
        <v>5.29</v>
      </c>
      <c r="M396" s="1">
        <v>8.68</v>
      </c>
      <c r="N396" s="1">
        <v>6.57</v>
      </c>
      <c r="O396" s="3">
        <v>0</v>
      </c>
    </row>
    <row r="397" spans="1:15">
      <c r="A397" s="1" t="s">
        <v>10</v>
      </c>
      <c r="B397" s="1" t="s">
        <v>11</v>
      </c>
      <c r="C397" s="1" t="s">
        <v>12</v>
      </c>
      <c r="D397" s="2">
        <v>41912</v>
      </c>
      <c r="E397" s="1">
        <v>88.955500000000001</v>
      </c>
      <c r="F397" s="1" t="s">
        <v>3</v>
      </c>
      <c r="G397" s="1" t="s">
        <v>162</v>
      </c>
      <c r="H397" s="1">
        <v>0.05</v>
      </c>
      <c r="I397" s="1">
        <v>-5.35</v>
      </c>
      <c r="J397" s="1">
        <v>-12.59</v>
      </c>
      <c r="K397" s="1">
        <v>-14.85</v>
      </c>
      <c r="L397" s="1">
        <v>-10.51</v>
      </c>
      <c r="M397" s="1">
        <v>-13.6</v>
      </c>
      <c r="N397" s="1">
        <v>0.06</v>
      </c>
      <c r="O397" s="3">
        <v>27021474</v>
      </c>
    </row>
    <row r="398" spans="1:15">
      <c r="A398" s="1" t="s">
        <v>15</v>
      </c>
      <c r="B398" s="1" t="s">
        <v>14</v>
      </c>
      <c r="C398" s="1" t="s">
        <v>12</v>
      </c>
      <c r="D398" s="2">
        <v>41912</v>
      </c>
      <c r="E398" s="1">
        <v>101.16370000000001</v>
      </c>
      <c r="F398" s="1" t="s">
        <v>3</v>
      </c>
      <c r="G398" s="1" t="s">
        <v>26</v>
      </c>
      <c r="H398" s="1">
        <v>0.06</v>
      </c>
      <c r="I398" s="1">
        <v>0.26</v>
      </c>
      <c r="J398" s="1">
        <v>0.78</v>
      </c>
      <c r="K398" s="1">
        <v>0</v>
      </c>
      <c r="L398" s="1">
        <v>0</v>
      </c>
      <c r="M398" s="1">
        <v>0</v>
      </c>
      <c r="N398" s="1">
        <v>3.37</v>
      </c>
      <c r="O398" s="3">
        <v>51298592</v>
      </c>
    </row>
    <row r="399" spans="1:15">
      <c r="A399" s="1" t="s">
        <v>33</v>
      </c>
      <c r="B399" s="1" t="s">
        <v>34</v>
      </c>
      <c r="C399" s="1" t="s">
        <v>30</v>
      </c>
      <c r="D399" s="2">
        <v>41912</v>
      </c>
      <c r="E399" s="1">
        <v>128.39689999999999</v>
      </c>
      <c r="F399" s="1" t="s">
        <v>3</v>
      </c>
      <c r="G399" s="1" t="s">
        <v>146</v>
      </c>
      <c r="H399" s="1">
        <v>-0.15</v>
      </c>
      <c r="I399" s="1">
        <v>-2.34</v>
      </c>
      <c r="J399" s="1">
        <v>-4.1399999999999997</v>
      </c>
      <c r="K399" s="1">
        <v>-3</v>
      </c>
      <c r="L399" s="1">
        <v>1.8</v>
      </c>
      <c r="M399" s="1">
        <v>12.85</v>
      </c>
      <c r="N399" s="1">
        <v>9.86</v>
      </c>
      <c r="O399" s="3">
        <v>0</v>
      </c>
    </row>
    <row r="400" spans="1:15">
      <c r="A400" s="1" t="s">
        <v>35</v>
      </c>
      <c r="B400" s="1" t="s">
        <v>34</v>
      </c>
      <c r="C400" s="1" t="s">
        <v>32</v>
      </c>
      <c r="D400" s="2">
        <v>41912</v>
      </c>
      <c r="E400" s="1">
        <v>126.1236</v>
      </c>
      <c r="F400" s="1" t="s">
        <v>3</v>
      </c>
      <c r="G400" s="1" t="s">
        <v>163</v>
      </c>
      <c r="H400" s="1">
        <v>-0.33</v>
      </c>
      <c r="I400" s="1">
        <v>-1.3</v>
      </c>
      <c r="J400" s="1">
        <v>-2.2200000000000002</v>
      </c>
      <c r="K400" s="1">
        <v>-0.77</v>
      </c>
      <c r="L400" s="1">
        <v>3.33</v>
      </c>
      <c r="M400" s="1">
        <v>10.210000000000001</v>
      </c>
      <c r="N400" s="1">
        <v>5.31</v>
      </c>
      <c r="O400" s="3">
        <v>0</v>
      </c>
    </row>
    <row r="401" spans="1:15">
      <c r="A401" s="1" t="s">
        <v>17</v>
      </c>
      <c r="B401" s="1" t="s">
        <v>18</v>
      </c>
      <c r="C401" s="1" t="s">
        <v>12</v>
      </c>
      <c r="D401" s="2">
        <v>41912</v>
      </c>
      <c r="E401" s="1">
        <v>101.3464</v>
      </c>
      <c r="F401" s="1" t="s">
        <v>3</v>
      </c>
      <c r="G401" s="1" t="s">
        <v>164</v>
      </c>
      <c r="H401" s="1">
        <v>-0.26</v>
      </c>
      <c r="I401" s="1">
        <v>-0.38</v>
      </c>
      <c r="J401" s="1">
        <v>0.17</v>
      </c>
      <c r="K401" s="1">
        <v>-89.86</v>
      </c>
      <c r="L401" s="1">
        <v>0</v>
      </c>
      <c r="M401" s="1">
        <v>0</v>
      </c>
      <c r="N401" s="1">
        <v>-50.61</v>
      </c>
      <c r="O401" s="3">
        <v>34088952</v>
      </c>
    </row>
    <row r="402" spans="1:15">
      <c r="A402" s="1" t="s">
        <v>0</v>
      </c>
      <c r="B402" s="1" t="s">
        <v>1</v>
      </c>
      <c r="C402" s="1" t="s">
        <v>2</v>
      </c>
      <c r="D402" s="2">
        <v>41882</v>
      </c>
      <c r="E402" s="1">
        <v>51.770699999999998</v>
      </c>
      <c r="F402" s="1" t="s">
        <v>3</v>
      </c>
      <c r="G402" s="1" t="s">
        <v>165</v>
      </c>
      <c r="H402" s="1">
        <v>4.76</v>
      </c>
      <c r="I402" s="1">
        <v>-11.01</v>
      </c>
      <c r="J402" s="1">
        <v>-10.27</v>
      </c>
      <c r="K402" s="1">
        <v>-15.41</v>
      </c>
      <c r="L402" s="1">
        <v>-11.35</v>
      </c>
      <c r="M402" s="1">
        <v>-4.68</v>
      </c>
      <c r="N402" s="1">
        <v>-7.77</v>
      </c>
      <c r="O402" s="3">
        <v>43585195</v>
      </c>
    </row>
    <row r="403" spans="1:15">
      <c r="A403" s="1" t="s">
        <v>4</v>
      </c>
      <c r="B403" s="1" t="s">
        <v>1</v>
      </c>
      <c r="C403" s="1" t="s">
        <v>2</v>
      </c>
      <c r="D403" s="2">
        <v>41882</v>
      </c>
      <c r="E403" s="1">
        <v>50.076599999999999</v>
      </c>
      <c r="F403" s="1" t="s">
        <v>3</v>
      </c>
      <c r="G403" s="1" t="s">
        <v>123</v>
      </c>
      <c r="H403" s="1">
        <v>2.72</v>
      </c>
      <c r="I403" s="1">
        <v>-11.03</v>
      </c>
      <c r="J403" s="1">
        <v>-14</v>
      </c>
      <c r="K403" s="1">
        <v>-17.93</v>
      </c>
      <c r="L403" s="1">
        <v>-10.29</v>
      </c>
      <c r="M403" s="1">
        <v>-14.01</v>
      </c>
      <c r="N403" s="1">
        <v>-12.58</v>
      </c>
      <c r="O403" s="3">
        <v>27958625</v>
      </c>
    </row>
    <row r="404" spans="1:15">
      <c r="A404" s="1" t="s">
        <v>5</v>
      </c>
      <c r="B404" s="1" t="s">
        <v>1</v>
      </c>
      <c r="C404" s="1" t="s">
        <v>6</v>
      </c>
      <c r="D404" s="2">
        <v>41882</v>
      </c>
      <c r="E404" s="1">
        <v>33.374299999999998</v>
      </c>
      <c r="F404" s="1" t="s">
        <v>3</v>
      </c>
      <c r="G404" s="1" t="s">
        <v>125</v>
      </c>
      <c r="H404" s="1">
        <v>0.01</v>
      </c>
      <c r="I404" s="1">
        <v>-4.08</v>
      </c>
      <c r="J404" s="1">
        <v>-4.79</v>
      </c>
      <c r="K404" s="1">
        <v>-6.67</v>
      </c>
      <c r="L404" s="1">
        <v>-2.48</v>
      </c>
      <c r="M404" s="1">
        <v>-14.21</v>
      </c>
      <c r="N404" s="1">
        <v>-17.64</v>
      </c>
      <c r="O404" s="3">
        <v>18565895</v>
      </c>
    </row>
    <row r="405" spans="1:15">
      <c r="A405" s="1" t="s">
        <v>7</v>
      </c>
      <c r="B405" s="1" t="s">
        <v>1</v>
      </c>
      <c r="C405" s="1" t="s">
        <v>8</v>
      </c>
      <c r="D405" s="2">
        <v>41882</v>
      </c>
      <c r="E405" s="1">
        <v>138.65880000000001</v>
      </c>
      <c r="F405" s="1" t="s">
        <v>3</v>
      </c>
      <c r="G405" s="1" t="s">
        <v>166</v>
      </c>
      <c r="H405" s="1">
        <v>3.32</v>
      </c>
      <c r="I405" s="1">
        <v>-7.89</v>
      </c>
      <c r="J405" s="1">
        <v>-8.26</v>
      </c>
      <c r="K405" s="1">
        <v>-11.71</v>
      </c>
      <c r="L405" s="1">
        <v>-5.95</v>
      </c>
      <c r="M405" s="1">
        <v>11.67</v>
      </c>
      <c r="N405" s="1">
        <v>5.04</v>
      </c>
      <c r="O405" s="3">
        <v>38106864</v>
      </c>
    </row>
    <row r="406" spans="1:15">
      <c r="A406" s="1" t="s">
        <v>9</v>
      </c>
      <c r="B406" s="1" t="s">
        <v>1</v>
      </c>
      <c r="C406" s="1" t="s">
        <v>8</v>
      </c>
      <c r="D406" s="2">
        <v>41882</v>
      </c>
      <c r="E406" s="1">
        <v>108.74550000000001</v>
      </c>
      <c r="F406" s="1" t="s">
        <v>3</v>
      </c>
      <c r="G406" s="1" t="s">
        <v>167</v>
      </c>
      <c r="H406" s="1">
        <v>2.5</v>
      </c>
      <c r="I406" s="1">
        <v>-7.91</v>
      </c>
      <c r="J406" s="1">
        <v>-17.04</v>
      </c>
      <c r="K406" s="1">
        <v>-20.49</v>
      </c>
      <c r="L406" s="1">
        <v>-14.3</v>
      </c>
      <c r="M406" s="1">
        <v>-19.77</v>
      </c>
      <c r="N406" s="1">
        <v>0.37</v>
      </c>
      <c r="O406" s="3">
        <v>21768136</v>
      </c>
    </row>
    <row r="407" spans="1:15">
      <c r="A407" s="1" t="s">
        <v>28</v>
      </c>
      <c r="B407" s="1" t="s">
        <v>29</v>
      </c>
      <c r="C407" s="1" t="s">
        <v>30</v>
      </c>
      <c r="D407" s="2">
        <v>41882</v>
      </c>
      <c r="E407" s="1">
        <v>112.4543</v>
      </c>
      <c r="F407" s="1" t="s">
        <v>3</v>
      </c>
      <c r="G407" s="1" t="s">
        <v>67</v>
      </c>
      <c r="H407" s="1">
        <v>7.0000000000000007E-2</v>
      </c>
      <c r="I407" s="1">
        <v>-0.62</v>
      </c>
      <c r="J407" s="1">
        <v>-0.5</v>
      </c>
      <c r="K407" s="1">
        <v>1.84</v>
      </c>
      <c r="L407" s="1">
        <v>9.3699999999999992</v>
      </c>
      <c r="M407" s="1">
        <v>0</v>
      </c>
      <c r="N407" s="1">
        <v>5.85</v>
      </c>
      <c r="O407" s="3">
        <v>0</v>
      </c>
    </row>
    <row r="408" spans="1:15">
      <c r="A408" s="1" t="s">
        <v>31</v>
      </c>
      <c r="B408" s="1" t="s">
        <v>29</v>
      </c>
      <c r="C408" s="1" t="s">
        <v>32</v>
      </c>
      <c r="D408" s="2">
        <v>41882</v>
      </c>
      <c r="E408" s="1">
        <v>110.6169</v>
      </c>
      <c r="F408" s="1" t="s">
        <v>3</v>
      </c>
      <c r="G408" s="1" t="s">
        <v>24</v>
      </c>
      <c r="H408" s="1">
        <v>0.37</v>
      </c>
      <c r="I408" s="1">
        <v>-1.34</v>
      </c>
      <c r="J408" s="1">
        <v>-0.18</v>
      </c>
      <c r="K408" s="1">
        <v>0.99</v>
      </c>
      <c r="L408" s="1">
        <v>4.68</v>
      </c>
      <c r="M408" s="1">
        <v>9.82</v>
      </c>
      <c r="N408" s="1">
        <v>6.57</v>
      </c>
      <c r="O408" s="3">
        <v>0</v>
      </c>
    </row>
    <row r="409" spans="1:15">
      <c r="A409" s="1" t="s">
        <v>10</v>
      </c>
      <c r="B409" s="1" t="s">
        <v>11</v>
      </c>
      <c r="C409" s="1" t="s">
        <v>12</v>
      </c>
      <c r="D409" s="2">
        <v>41882</v>
      </c>
      <c r="E409" s="1">
        <v>93.983199999999997</v>
      </c>
      <c r="F409" s="1" t="s">
        <v>3</v>
      </c>
      <c r="G409" s="1" t="s">
        <v>93</v>
      </c>
      <c r="H409" s="1">
        <v>1.01</v>
      </c>
      <c r="I409" s="1">
        <v>-6.75</v>
      </c>
      <c r="J409" s="1">
        <v>-8.64</v>
      </c>
      <c r="K409" s="1">
        <v>-11.14</v>
      </c>
      <c r="L409" s="1">
        <v>-6.25</v>
      </c>
      <c r="M409" s="1">
        <v>-7.43</v>
      </c>
      <c r="N409" s="1">
        <v>0.06</v>
      </c>
      <c r="O409" s="3">
        <v>28365361</v>
      </c>
    </row>
    <row r="410" spans="1:15">
      <c r="A410" s="1" t="s">
        <v>15</v>
      </c>
      <c r="B410" s="1" t="s">
        <v>14</v>
      </c>
      <c r="C410" s="1" t="s">
        <v>12</v>
      </c>
      <c r="D410" s="2">
        <v>41882</v>
      </c>
      <c r="E410" s="1">
        <v>100.90600000000001</v>
      </c>
      <c r="F410" s="1" t="s">
        <v>3</v>
      </c>
      <c r="G410" s="1" t="s">
        <v>26</v>
      </c>
      <c r="H410" s="1">
        <v>0.06</v>
      </c>
      <c r="I410" s="1">
        <v>0.25</v>
      </c>
      <c r="J410" s="1">
        <v>0.76</v>
      </c>
      <c r="K410" s="1">
        <v>0</v>
      </c>
      <c r="L410" s="1">
        <v>0</v>
      </c>
      <c r="M410" s="1">
        <v>0</v>
      </c>
      <c r="N410" s="1">
        <v>3.37</v>
      </c>
      <c r="O410" s="3">
        <v>51934680</v>
      </c>
    </row>
    <row r="411" spans="1:15">
      <c r="A411" s="1" t="s">
        <v>33</v>
      </c>
      <c r="B411" s="1" t="s">
        <v>34</v>
      </c>
      <c r="C411" s="1" t="s">
        <v>30</v>
      </c>
      <c r="D411" s="2">
        <v>41882</v>
      </c>
      <c r="E411" s="1">
        <v>131.46850000000001</v>
      </c>
      <c r="F411" s="1" t="s">
        <v>3</v>
      </c>
      <c r="G411" s="1" t="s">
        <v>42</v>
      </c>
      <c r="H411" s="1">
        <v>0.53</v>
      </c>
      <c r="I411" s="1">
        <v>-1.74</v>
      </c>
      <c r="J411" s="1">
        <v>-1.54</v>
      </c>
      <c r="K411" s="1">
        <v>-0.32</v>
      </c>
      <c r="L411" s="1">
        <v>5.13</v>
      </c>
      <c r="M411" s="1">
        <v>16.89</v>
      </c>
      <c r="N411" s="1">
        <v>9.86</v>
      </c>
      <c r="O411" s="1">
        <v>0</v>
      </c>
    </row>
    <row r="412" spans="1:15">
      <c r="A412" s="1" t="s">
        <v>35</v>
      </c>
      <c r="B412" s="1" t="s">
        <v>34</v>
      </c>
      <c r="C412" s="1" t="s">
        <v>32</v>
      </c>
      <c r="D412" s="2">
        <v>41882</v>
      </c>
      <c r="E412" s="1">
        <v>127.78959999999999</v>
      </c>
      <c r="F412" s="1" t="s">
        <v>3</v>
      </c>
      <c r="G412" s="1" t="s">
        <v>43</v>
      </c>
      <c r="H412" s="1">
        <v>0.42</v>
      </c>
      <c r="I412" s="1">
        <v>-1.23</v>
      </c>
      <c r="J412" s="1">
        <v>-0.68</v>
      </c>
      <c r="K412" s="1">
        <v>0.82</v>
      </c>
      <c r="L412" s="1">
        <v>4.87</v>
      </c>
      <c r="M412" s="1">
        <v>20.73</v>
      </c>
      <c r="N412" s="1">
        <v>5.31</v>
      </c>
      <c r="O412" s="3">
        <v>0</v>
      </c>
    </row>
    <row r="413" spans="1:15">
      <c r="A413" s="1" t="s">
        <v>17</v>
      </c>
      <c r="B413" s="1" t="s">
        <v>18</v>
      </c>
      <c r="C413" s="1" t="s">
        <v>12</v>
      </c>
      <c r="D413" s="2">
        <v>41882</v>
      </c>
      <c r="E413" s="1">
        <v>101.7345</v>
      </c>
      <c r="F413" s="1" t="s">
        <v>3</v>
      </c>
      <c r="G413" s="1" t="s">
        <v>46</v>
      </c>
      <c r="H413" s="1">
        <v>0.06</v>
      </c>
      <c r="I413" s="1">
        <v>0.08</v>
      </c>
      <c r="J413" s="1">
        <v>0.94</v>
      </c>
      <c r="K413" s="1">
        <v>0</v>
      </c>
      <c r="L413" s="1">
        <v>0</v>
      </c>
      <c r="M413" s="1">
        <v>0</v>
      </c>
      <c r="N413" s="1">
        <v>-50.61</v>
      </c>
      <c r="O413" s="3">
        <v>34212501</v>
      </c>
    </row>
    <row r="414" spans="1:15">
      <c r="A414" s="1" t="s">
        <v>0</v>
      </c>
      <c r="B414" s="1" t="s">
        <v>1</v>
      </c>
      <c r="C414" s="1" t="s">
        <v>2</v>
      </c>
      <c r="D414" s="2">
        <v>41851</v>
      </c>
      <c r="E414" s="1">
        <v>57.7911</v>
      </c>
      <c r="F414" s="1" t="s">
        <v>3</v>
      </c>
      <c r="G414" s="1" t="s">
        <v>58</v>
      </c>
      <c r="H414" s="1">
        <v>-0.59</v>
      </c>
      <c r="I414" s="1">
        <v>0.28999999999999998</v>
      </c>
      <c r="J414" s="1">
        <v>-1.66</v>
      </c>
      <c r="K414" s="1">
        <v>-6.05</v>
      </c>
      <c r="L414" s="1">
        <v>3.07</v>
      </c>
      <c r="M414" s="1">
        <v>7.7</v>
      </c>
      <c r="N414" s="1">
        <v>-7.77</v>
      </c>
      <c r="O414" s="3">
        <v>49121351</v>
      </c>
    </row>
    <row r="415" spans="1:15">
      <c r="A415" s="1" t="s">
        <v>4</v>
      </c>
      <c r="B415" s="1" t="s">
        <v>1</v>
      </c>
      <c r="C415" s="1" t="s">
        <v>2</v>
      </c>
      <c r="D415" s="2">
        <v>41851</v>
      </c>
      <c r="E415" s="1">
        <v>56.150199999999998</v>
      </c>
      <c r="F415" s="1" t="s">
        <v>3</v>
      </c>
      <c r="G415" s="1" t="s">
        <v>58</v>
      </c>
      <c r="H415" s="1">
        <v>-0.27</v>
      </c>
      <c r="I415" s="1">
        <v>-1</v>
      </c>
      <c r="J415" s="1">
        <v>-4.58</v>
      </c>
      <c r="K415" s="1">
        <v>-9.49</v>
      </c>
      <c r="L415" s="1">
        <v>-0.17</v>
      </c>
      <c r="M415" s="1">
        <v>-0.17</v>
      </c>
      <c r="N415" s="1">
        <v>-12.58</v>
      </c>
      <c r="O415" s="3">
        <v>29601522</v>
      </c>
    </row>
    <row r="416" spans="1:15">
      <c r="A416" s="1" t="s">
        <v>5</v>
      </c>
      <c r="B416" s="1" t="s">
        <v>1</v>
      </c>
      <c r="C416" s="1" t="s">
        <v>6</v>
      </c>
      <c r="D416" s="2">
        <v>41851</v>
      </c>
      <c r="E416" s="1">
        <v>34.807600000000001</v>
      </c>
      <c r="F416" s="1" t="s">
        <v>3</v>
      </c>
      <c r="G416" s="1" t="s">
        <v>58</v>
      </c>
      <c r="H416" s="1">
        <v>0.1</v>
      </c>
      <c r="I416" s="1">
        <v>-0.08</v>
      </c>
      <c r="J416" s="1">
        <v>2.1</v>
      </c>
      <c r="K416" s="1">
        <v>-4.6100000000000003</v>
      </c>
      <c r="L416" s="1">
        <v>-0.67</v>
      </c>
      <c r="M416" s="1">
        <v>-6.36</v>
      </c>
      <c r="N416" s="1">
        <v>-17.64</v>
      </c>
      <c r="O416" s="3">
        <v>15516185</v>
      </c>
    </row>
    <row r="417" spans="1:15">
      <c r="A417" s="1" t="s">
        <v>7</v>
      </c>
      <c r="B417" s="1" t="s">
        <v>1</v>
      </c>
      <c r="C417" s="1" t="s">
        <v>8</v>
      </c>
      <c r="D417" s="2">
        <v>41851</v>
      </c>
      <c r="E417" s="1">
        <v>150.24979999999999</v>
      </c>
      <c r="F417" s="1" t="s">
        <v>3</v>
      </c>
      <c r="G417" s="1" t="s">
        <v>63</v>
      </c>
      <c r="H417" s="1">
        <v>-0.53</v>
      </c>
      <c r="I417" s="1">
        <v>-0.99</v>
      </c>
      <c r="J417" s="1">
        <v>-1.86</v>
      </c>
      <c r="K417" s="1">
        <v>-3.8</v>
      </c>
      <c r="L417" s="1">
        <v>1.08</v>
      </c>
      <c r="M417" s="1">
        <v>19.850000000000001</v>
      </c>
      <c r="N417" s="1">
        <v>5.04</v>
      </c>
      <c r="O417" s="3">
        <v>40714952</v>
      </c>
    </row>
    <row r="418" spans="1:15">
      <c r="A418" s="1" t="s">
        <v>9</v>
      </c>
      <c r="B418" s="1" t="s">
        <v>1</v>
      </c>
      <c r="C418" s="1" t="s">
        <v>8</v>
      </c>
      <c r="D418" s="2">
        <v>41851</v>
      </c>
      <c r="E418" s="1">
        <v>118.55759999999999</v>
      </c>
      <c r="F418" s="1" t="s">
        <v>3</v>
      </c>
      <c r="G418" s="1" t="s">
        <v>58</v>
      </c>
      <c r="H418" s="1">
        <v>-1.83</v>
      </c>
      <c r="I418" s="1">
        <v>-4.3</v>
      </c>
      <c r="J418" s="1">
        <v>-10.41</v>
      </c>
      <c r="K418" s="1">
        <v>-13.45</v>
      </c>
      <c r="L418" s="1">
        <v>-6.65</v>
      </c>
      <c r="M418" s="1">
        <v>3.48</v>
      </c>
      <c r="N418" s="1">
        <v>0.37</v>
      </c>
      <c r="O418" s="3">
        <v>23451854</v>
      </c>
    </row>
    <row r="419" spans="1:15">
      <c r="A419" s="1" t="s">
        <v>28</v>
      </c>
      <c r="B419" s="1" t="s">
        <v>29</v>
      </c>
      <c r="C419" s="1" t="s">
        <v>30</v>
      </c>
      <c r="D419" s="2">
        <v>41851</v>
      </c>
      <c r="E419" s="1">
        <v>113.0694</v>
      </c>
      <c r="F419" s="1" t="s">
        <v>3</v>
      </c>
      <c r="G419" s="1" t="s">
        <v>26</v>
      </c>
      <c r="H419" s="1">
        <v>0.02</v>
      </c>
      <c r="I419" s="1">
        <v>0.26</v>
      </c>
      <c r="J419" s="1">
        <v>1.65</v>
      </c>
      <c r="K419" s="1">
        <v>2.39</v>
      </c>
      <c r="L419" s="1">
        <v>10.029999999999999</v>
      </c>
      <c r="M419" s="1">
        <v>0</v>
      </c>
      <c r="N419" s="1">
        <v>5.85</v>
      </c>
      <c r="O419" s="3">
        <v>0</v>
      </c>
    </row>
    <row r="420" spans="1:15">
      <c r="A420" s="1" t="s">
        <v>31</v>
      </c>
      <c r="B420" s="1" t="s">
        <v>29</v>
      </c>
      <c r="C420" s="1" t="s">
        <v>32</v>
      </c>
      <c r="D420" s="2">
        <v>41851</v>
      </c>
      <c r="E420" s="1">
        <v>112.2131</v>
      </c>
      <c r="F420" s="1" t="s">
        <v>3</v>
      </c>
      <c r="G420" s="1" t="s">
        <v>26</v>
      </c>
      <c r="H420" s="1">
        <v>-0.11</v>
      </c>
      <c r="I420" s="1">
        <v>0.05</v>
      </c>
      <c r="J420" s="1">
        <v>2.08</v>
      </c>
      <c r="K420" s="1">
        <v>2.59</v>
      </c>
      <c r="L420" s="1">
        <v>6.23</v>
      </c>
      <c r="M420" s="1">
        <v>12.02</v>
      </c>
      <c r="N420" s="1">
        <v>6.57</v>
      </c>
      <c r="O420" s="3">
        <v>0</v>
      </c>
    </row>
    <row r="421" spans="1:15">
      <c r="A421" s="1" t="s">
        <v>10</v>
      </c>
      <c r="B421" s="1" t="s">
        <v>11</v>
      </c>
      <c r="C421" s="1" t="s">
        <v>12</v>
      </c>
      <c r="D421" s="2">
        <v>41851</v>
      </c>
      <c r="E421" s="1">
        <v>101.2183</v>
      </c>
      <c r="F421" s="1" t="s">
        <v>3</v>
      </c>
      <c r="G421" s="1" t="s">
        <v>58</v>
      </c>
      <c r="H421" s="1">
        <v>-0.79</v>
      </c>
      <c r="I421" s="1">
        <v>-0.56000000000000005</v>
      </c>
      <c r="J421" s="1">
        <v>-1.46</v>
      </c>
      <c r="K421" s="1">
        <v>-5.17</v>
      </c>
      <c r="L421" s="1">
        <v>0.46</v>
      </c>
      <c r="M421" s="1">
        <v>0.24</v>
      </c>
      <c r="N421" s="1">
        <v>0.06</v>
      </c>
      <c r="O421" s="3">
        <v>30362286</v>
      </c>
    </row>
    <row r="422" spans="1:15">
      <c r="A422" s="1" t="s">
        <v>15</v>
      </c>
      <c r="B422" s="1" t="s">
        <v>14</v>
      </c>
      <c r="C422" s="1" t="s">
        <v>12</v>
      </c>
      <c r="D422" s="2">
        <v>41851</v>
      </c>
      <c r="E422" s="1">
        <v>100.6412</v>
      </c>
      <c r="F422" s="1" t="s">
        <v>3</v>
      </c>
      <c r="G422" s="1" t="s">
        <v>26</v>
      </c>
      <c r="H422" s="1">
        <v>0.06</v>
      </c>
      <c r="I422" s="1">
        <v>0.27</v>
      </c>
      <c r="J422" s="1">
        <v>0</v>
      </c>
      <c r="K422" s="1">
        <v>0</v>
      </c>
      <c r="L422" s="1">
        <v>0</v>
      </c>
      <c r="M422" s="1">
        <v>0</v>
      </c>
      <c r="N422" s="1">
        <v>3.37</v>
      </c>
      <c r="O422" s="3">
        <v>52812433</v>
      </c>
    </row>
    <row r="423" spans="1:15">
      <c r="A423" s="1" t="s">
        <v>33</v>
      </c>
      <c r="B423" s="1" t="s">
        <v>34</v>
      </c>
      <c r="C423" s="1" t="s">
        <v>30</v>
      </c>
      <c r="D423" s="2">
        <v>41851</v>
      </c>
      <c r="E423" s="1">
        <v>134.023</v>
      </c>
      <c r="F423" s="1" t="s">
        <v>3</v>
      </c>
      <c r="G423" s="1" t="s">
        <v>26</v>
      </c>
      <c r="H423" s="1">
        <v>-0.33</v>
      </c>
      <c r="I423" s="1">
        <v>0.1</v>
      </c>
      <c r="J423" s="1">
        <v>0.75</v>
      </c>
      <c r="K423" s="1">
        <v>1.76</v>
      </c>
      <c r="L423" s="1">
        <v>7.99</v>
      </c>
      <c r="M423" s="1">
        <v>20.27</v>
      </c>
      <c r="N423" s="1">
        <v>9.86</v>
      </c>
      <c r="O423" s="1">
        <v>0</v>
      </c>
    </row>
    <row r="424" spans="1:15">
      <c r="A424" s="1" t="s">
        <v>35</v>
      </c>
      <c r="B424" s="1" t="s">
        <v>34</v>
      </c>
      <c r="C424" s="1" t="s">
        <v>32</v>
      </c>
      <c r="D424" s="2">
        <v>41851</v>
      </c>
      <c r="E424" s="1">
        <v>129.47900000000001</v>
      </c>
      <c r="F424" s="1" t="s">
        <v>3</v>
      </c>
      <c r="G424" s="1" t="s">
        <v>26</v>
      </c>
      <c r="H424" s="1">
        <v>-0.03</v>
      </c>
      <c r="I424" s="1">
        <v>0.4</v>
      </c>
      <c r="J424" s="1">
        <v>1.35</v>
      </c>
      <c r="K424" s="1">
        <v>2.4</v>
      </c>
      <c r="L424" s="1">
        <v>7.28</v>
      </c>
      <c r="M424" s="1">
        <v>23.44</v>
      </c>
      <c r="N424" s="1">
        <v>5.31</v>
      </c>
      <c r="O424" s="1">
        <v>0</v>
      </c>
    </row>
    <row r="425" spans="1:15">
      <c r="A425" s="1" t="s">
        <v>17</v>
      </c>
      <c r="B425" s="1" t="s">
        <v>18</v>
      </c>
      <c r="C425" s="1" t="s">
        <v>12</v>
      </c>
      <c r="D425" s="2">
        <v>41851</v>
      </c>
      <c r="E425" s="1">
        <v>101.6268</v>
      </c>
      <c r="F425" s="1" t="s">
        <v>3</v>
      </c>
      <c r="G425" s="1" t="s">
        <v>26</v>
      </c>
      <c r="H425" s="1">
        <v>0.02</v>
      </c>
      <c r="I425" s="1">
        <v>0.5</v>
      </c>
      <c r="J425" s="1">
        <v>1.2</v>
      </c>
      <c r="K425" s="1">
        <v>0</v>
      </c>
      <c r="L425" s="1">
        <v>0</v>
      </c>
      <c r="M425" s="1">
        <v>0</v>
      </c>
      <c r="N425" s="1">
        <v>-50.61</v>
      </c>
      <c r="O425" s="3">
        <v>34175253</v>
      </c>
    </row>
    <row r="426" spans="1:15">
      <c r="A426" s="1" t="s">
        <v>0</v>
      </c>
      <c r="B426" s="1" t="s">
        <v>1</v>
      </c>
      <c r="C426" s="1" t="s">
        <v>2</v>
      </c>
      <c r="D426" s="2">
        <v>41820</v>
      </c>
      <c r="E426" s="1">
        <v>57.255400000000002</v>
      </c>
      <c r="F426" s="1" t="s">
        <v>3</v>
      </c>
      <c r="G426" s="1" t="s">
        <v>46</v>
      </c>
      <c r="H426" s="1">
        <v>4.25</v>
      </c>
      <c r="I426" s="1">
        <v>-2.2999999999999998</v>
      </c>
      <c r="J426" s="1">
        <v>-7.46</v>
      </c>
      <c r="K426" s="1">
        <v>-9.56</v>
      </c>
      <c r="L426" s="1">
        <v>-1</v>
      </c>
      <c r="M426" s="1">
        <v>9.73</v>
      </c>
      <c r="N426" s="1">
        <v>-7.77</v>
      </c>
      <c r="O426" s="3">
        <v>49762405</v>
      </c>
    </row>
    <row r="427" spans="1:15">
      <c r="A427" s="1" t="s">
        <v>4</v>
      </c>
      <c r="B427" s="1" t="s">
        <v>1</v>
      </c>
      <c r="C427" s="1" t="s">
        <v>2</v>
      </c>
      <c r="D427" s="2">
        <v>41820</v>
      </c>
      <c r="E427" s="1">
        <v>56.1267</v>
      </c>
      <c r="F427" s="1" t="s">
        <v>3</v>
      </c>
      <c r="G427" s="1" t="s">
        <v>121</v>
      </c>
      <c r="H427" s="1">
        <v>0.55000000000000004</v>
      </c>
      <c r="I427" s="1">
        <v>-4.21</v>
      </c>
      <c r="J427" s="1">
        <v>-8.5500000000000007</v>
      </c>
      <c r="K427" s="1">
        <v>-6.14</v>
      </c>
      <c r="L427" s="1">
        <v>-1.27</v>
      </c>
      <c r="M427" s="1">
        <v>1.57</v>
      </c>
      <c r="N427" s="1">
        <v>-12.58</v>
      </c>
      <c r="O427" s="3">
        <v>28899003</v>
      </c>
    </row>
    <row r="428" spans="1:15">
      <c r="A428" s="1" t="s">
        <v>5</v>
      </c>
      <c r="B428" s="1" t="s">
        <v>1</v>
      </c>
      <c r="C428" s="1" t="s">
        <v>6</v>
      </c>
      <c r="D428" s="2">
        <v>41820</v>
      </c>
      <c r="E428" s="1">
        <v>34.840000000000003</v>
      </c>
      <c r="F428" s="1" t="s">
        <v>3</v>
      </c>
      <c r="G428" s="1" t="s">
        <v>163</v>
      </c>
      <c r="H428" s="1">
        <v>0.17</v>
      </c>
      <c r="I428" s="1">
        <v>-1.03</v>
      </c>
      <c r="J428" s="1">
        <v>-0.27</v>
      </c>
      <c r="K428" s="1">
        <v>4.49</v>
      </c>
      <c r="L428" s="1">
        <v>-3.13</v>
      </c>
      <c r="M428" s="1">
        <v>-8.91</v>
      </c>
      <c r="N428" s="1">
        <v>-17.64</v>
      </c>
      <c r="O428" s="3">
        <v>16049395</v>
      </c>
    </row>
    <row r="429" spans="1:15">
      <c r="A429" s="1" t="s">
        <v>7</v>
      </c>
      <c r="B429" s="1" t="s">
        <v>1</v>
      </c>
      <c r="C429" s="1" t="s">
        <v>8</v>
      </c>
      <c r="D429" s="2">
        <v>41820</v>
      </c>
      <c r="E429" s="1">
        <v>150.86930000000001</v>
      </c>
      <c r="F429" s="1" t="s">
        <v>3</v>
      </c>
      <c r="G429" s="1" t="s">
        <v>127</v>
      </c>
      <c r="H429" s="1">
        <v>2.73</v>
      </c>
      <c r="I429" s="1">
        <v>-1.04</v>
      </c>
      <c r="J429" s="1">
        <v>-4.9800000000000004</v>
      </c>
      <c r="K429" s="1">
        <v>-5.07</v>
      </c>
      <c r="L429" s="1">
        <v>2.82</v>
      </c>
      <c r="M429" s="1">
        <v>28.31</v>
      </c>
      <c r="N429" s="1">
        <v>5.04</v>
      </c>
      <c r="O429" s="3">
        <v>39226402</v>
      </c>
    </row>
    <row r="430" spans="1:15">
      <c r="A430" s="1" t="s">
        <v>9</v>
      </c>
      <c r="B430" s="1" t="s">
        <v>1</v>
      </c>
      <c r="C430" s="1" t="s">
        <v>8</v>
      </c>
      <c r="D430" s="2">
        <v>41820</v>
      </c>
      <c r="E430" s="1">
        <v>123.4726</v>
      </c>
      <c r="F430" s="1" t="s">
        <v>3</v>
      </c>
      <c r="G430" s="1" t="s">
        <v>87</v>
      </c>
      <c r="H430" s="1">
        <v>-0.89</v>
      </c>
      <c r="I430" s="1">
        <v>-6.53</v>
      </c>
      <c r="J430" s="1">
        <v>-9.14</v>
      </c>
      <c r="K430" s="1">
        <v>-6.27</v>
      </c>
      <c r="L430" s="1">
        <v>-4.1500000000000004</v>
      </c>
      <c r="M430" s="1">
        <v>6.18</v>
      </c>
      <c r="N430" s="1">
        <v>0.37</v>
      </c>
      <c r="O430" s="3">
        <v>24514109</v>
      </c>
    </row>
    <row r="431" spans="1:15">
      <c r="A431" s="1" t="s">
        <v>28</v>
      </c>
      <c r="B431" s="1" t="s">
        <v>29</v>
      </c>
      <c r="C431" s="1" t="s">
        <v>30</v>
      </c>
      <c r="D431" s="2">
        <v>41820</v>
      </c>
      <c r="E431" s="1">
        <v>112.8227</v>
      </c>
      <c r="F431" s="1" t="s">
        <v>3</v>
      </c>
      <c r="G431" s="1" t="s">
        <v>59</v>
      </c>
      <c r="H431" s="1">
        <v>-0.09</v>
      </c>
      <c r="I431" s="1">
        <v>-0.2</v>
      </c>
      <c r="J431" s="1">
        <v>2.5</v>
      </c>
      <c r="K431" s="1">
        <v>5.54</v>
      </c>
      <c r="L431" s="1">
        <v>9.4600000000000009</v>
      </c>
      <c r="M431" s="1">
        <v>0</v>
      </c>
      <c r="N431" s="1">
        <v>5.85</v>
      </c>
      <c r="O431" s="3">
        <v>0</v>
      </c>
    </row>
    <row r="432" spans="1:15">
      <c r="A432" s="1" t="s">
        <v>31</v>
      </c>
      <c r="B432" s="1" t="s">
        <v>29</v>
      </c>
      <c r="C432" s="1" t="s">
        <v>32</v>
      </c>
      <c r="D432" s="2">
        <v>41820</v>
      </c>
      <c r="E432" s="1">
        <v>112.7882</v>
      </c>
      <c r="F432" s="1" t="s">
        <v>3</v>
      </c>
      <c r="G432" s="1" t="s">
        <v>168</v>
      </c>
      <c r="H432" s="1">
        <v>2.04</v>
      </c>
      <c r="I432" s="1">
        <v>1.55</v>
      </c>
      <c r="J432" s="1">
        <v>3</v>
      </c>
      <c r="K432" s="1">
        <v>4.8499999999999996</v>
      </c>
      <c r="L432" s="1">
        <v>7.07</v>
      </c>
      <c r="M432" s="1">
        <v>0</v>
      </c>
      <c r="N432" s="1">
        <v>6.57</v>
      </c>
      <c r="O432" s="3">
        <v>0</v>
      </c>
    </row>
    <row r="433" spans="1:15">
      <c r="A433" s="1" t="s">
        <v>10</v>
      </c>
      <c r="B433" s="1" t="s">
        <v>11</v>
      </c>
      <c r="C433" s="1" t="s">
        <v>12</v>
      </c>
      <c r="D433" s="2">
        <v>41820</v>
      </c>
      <c r="E433" s="1">
        <v>101.39870000000001</v>
      </c>
      <c r="F433" s="1" t="s">
        <v>3</v>
      </c>
      <c r="G433" s="1" t="s">
        <v>40</v>
      </c>
      <c r="H433" s="1">
        <v>0.66</v>
      </c>
      <c r="I433" s="1">
        <v>-2.14</v>
      </c>
      <c r="J433" s="1">
        <v>-2.87</v>
      </c>
      <c r="K433" s="1">
        <v>-0.59</v>
      </c>
      <c r="L433" s="1">
        <v>1.1100000000000001</v>
      </c>
      <c r="M433" s="1">
        <v>1.44</v>
      </c>
      <c r="N433" s="1">
        <v>0.06</v>
      </c>
      <c r="O433" s="3">
        <v>34079540</v>
      </c>
    </row>
    <row r="434" spans="1:15">
      <c r="A434" s="1" t="s">
        <v>15</v>
      </c>
      <c r="B434" s="1" t="s">
        <v>14</v>
      </c>
      <c r="C434" s="1" t="s">
        <v>12</v>
      </c>
      <c r="D434" s="2">
        <v>41820</v>
      </c>
      <c r="E434" s="1">
        <v>100.3657</v>
      </c>
      <c r="F434" s="1" t="s">
        <v>3</v>
      </c>
      <c r="G434" s="1" t="s">
        <v>26</v>
      </c>
      <c r="H434" s="1">
        <v>0.06</v>
      </c>
      <c r="I434" s="1">
        <v>0.24</v>
      </c>
      <c r="J434" s="1">
        <v>0</v>
      </c>
      <c r="K434" s="1">
        <v>0</v>
      </c>
      <c r="L434" s="1">
        <v>0</v>
      </c>
      <c r="M434" s="1">
        <v>0</v>
      </c>
      <c r="N434" s="1">
        <v>3.37</v>
      </c>
      <c r="O434" s="3">
        <v>44095225</v>
      </c>
    </row>
    <row r="435" spans="1:15">
      <c r="A435" s="1" t="s">
        <v>33</v>
      </c>
      <c r="B435" s="1" t="s">
        <v>34</v>
      </c>
      <c r="C435" s="1" t="s">
        <v>30</v>
      </c>
      <c r="D435" s="2">
        <v>41820</v>
      </c>
      <c r="E435" s="1">
        <v>133.78659999999999</v>
      </c>
      <c r="F435" s="1" t="s">
        <v>3</v>
      </c>
      <c r="G435" s="1" t="s">
        <v>41</v>
      </c>
      <c r="H435" s="1">
        <v>0.56999999999999995</v>
      </c>
      <c r="I435" s="1">
        <v>-0.14000000000000001</v>
      </c>
      <c r="J435" s="1">
        <v>1.1100000000000001</v>
      </c>
      <c r="K435" s="1">
        <v>3.22</v>
      </c>
      <c r="L435" s="1">
        <v>9.2899999999999991</v>
      </c>
      <c r="M435" s="1">
        <v>19.850000000000001</v>
      </c>
      <c r="N435" s="1">
        <v>9.86</v>
      </c>
      <c r="O435" s="1">
        <v>0</v>
      </c>
    </row>
    <row r="436" spans="1:15">
      <c r="A436" s="1" t="s">
        <v>35</v>
      </c>
      <c r="B436" s="1" t="s">
        <v>34</v>
      </c>
      <c r="C436" s="1" t="s">
        <v>32</v>
      </c>
      <c r="D436" s="2">
        <v>41820</v>
      </c>
      <c r="E436" s="1">
        <v>128.90049999999999</v>
      </c>
      <c r="F436" s="1" t="s">
        <v>3</v>
      </c>
      <c r="G436" s="1" t="s">
        <v>27</v>
      </c>
      <c r="H436" s="1">
        <v>0.36</v>
      </c>
      <c r="I436" s="1">
        <v>-0.1</v>
      </c>
      <c r="J436" s="1">
        <v>1.47</v>
      </c>
      <c r="K436" s="1">
        <v>3.12</v>
      </c>
      <c r="L436" s="1">
        <v>8.4499999999999993</v>
      </c>
      <c r="M436" s="1">
        <v>23.53</v>
      </c>
      <c r="N436" s="1">
        <v>5.31</v>
      </c>
      <c r="O436" s="1">
        <v>0</v>
      </c>
    </row>
    <row r="437" spans="1:15">
      <c r="A437" s="1" t="s">
        <v>17</v>
      </c>
      <c r="B437" s="1" t="s">
        <v>18</v>
      </c>
      <c r="C437" s="1" t="s">
        <v>12</v>
      </c>
      <c r="D437" s="2">
        <v>41820</v>
      </c>
      <c r="E437" s="1">
        <v>101.1682</v>
      </c>
      <c r="F437" s="1" t="s">
        <v>3</v>
      </c>
      <c r="G437" s="1" t="s">
        <v>59</v>
      </c>
      <c r="H437" s="1">
        <v>0.08</v>
      </c>
      <c r="I437" s="1">
        <v>0.36</v>
      </c>
      <c r="J437" s="1">
        <v>-89.88</v>
      </c>
      <c r="K437" s="1">
        <v>0</v>
      </c>
      <c r="L437" s="1">
        <v>0</v>
      </c>
      <c r="M437" s="1">
        <v>0</v>
      </c>
      <c r="N437" s="1">
        <v>-50.61</v>
      </c>
      <c r="O437" s="3">
        <v>34019033</v>
      </c>
    </row>
    <row r="438" spans="1:15">
      <c r="A438" s="1" t="s">
        <v>0</v>
      </c>
      <c r="B438" s="1" t="s">
        <v>1</v>
      </c>
      <c r="C438" s="1" t="s">
        <v>2</v>
      </c>
      <c r="D438" s="2">
        <v>41790</v>
      </c>
      <c r="E438" s="1">
        <v>58.600700000000003</v>
      </c>
      <c r="F438" s="1" t="s">
        <v>3</v>
      </c>
      <c r="G438" s="1" t="s">
        <v>169</v>
      </c>
      <c r="H438" s="1">
        <v>1.36</v>
      </c>
      <c r="I438" s="1">
        <v>-0.82</v>
      </c>
      <c r="J438" s="1">
        <v>-3.31</v>
      </c>
      <c r="K438" s="1">
        <v>-9.01</v>
      </c>
      <c r="L438" s="1">
        <v>1.01</v>
      </c>
      <c r="M438" s="1">
        <v>6.22</v>
      </c>
      <c r="N438" s="1">
        <v>-7.77</v>
      </c>
      <c r="O438" s="3">
        <v>48875612</v>
      </c>
    </row>
    <row r="439" spans="1:15">
      <c r="A439" s="1" t="s">
        <v>4</v>
      </c>
      <c r="B439" s="1" t="s">
        <v>1</v>
      </c>
      <c r="C439" s="1" t="s">
        <v>2</v>
      </c>
      <c r="D439" s="2">
        <v>41790</v>
      </c>
      <c r="E439" s="1">
        <v>58.595700000000001</v>
      </c>
      <c r="F439" s="1" t="s">
        <v>3</v>
      </c>
      <c r="G439" s="1" t="s">
        <v>170</v>
      </c>
      <c r="H439" s="1">
        <v>1.17</v>
      </c>
      <c r="I439" s="1">
        <v>-0.37</v>
      </c>
      <c r="J439" s="1">
        <v>-3.3</v>
      </c>
      <c r="K439" s="1">
        <v>1.42</v>
      </c>
      <c r="L439" s="1">
        <v>1.29</v>
      </c>
      <c r="M439" s="1">
        <v>-0.83</v>
      </c>
      <c r="N439" s="1">
        <v>-12.58</v>
      </c>
      <c r="O439" s="3">
        <v>29519855</v>
      </c>
    </row>
    <row r="440" spans="1:15">
      <c r="A440" s="1" t="s">
        <v>5</v>
      </c>
      <c r="B440" s="1" t="s">
        <v>1</v>
      </c>
      <c r="C440" s="1" t="s">
        <v>6</v>
      </c>
      <c r="D440" s="2">
        <v>41790</v>
      </c>
      <c r="E440" s="1">
        <v>35.201999999999998</v>
      </c>
      <c r="F440" s="1" t="s">
        <v>3</v>
      </c>
      <c r="G440" s="1" t="s">
        <v>24</v>
      </c>
      <c r="H440" s="1">
        <v>1.7</v>
      </c>
      <c r="I440" s="1">
        <v>3.25</v>
      </c>
      <c r="J440" s="1">
        <v>-0.93</v>
      </c>
      <c r="K440" s="1">
        <v>5.42</v>
      </c>
      <c r="L440" s="1">
        <v>-2.91</v>
      </c>
      <c r="M440" s="1">
        <v>-5.96</v>
      </c>
      <c r="N440" s="1">
        <v>-17.64</v>
      </c>
      <c r="O440" s="3">
        <v>18288055</v>
      </c>
    </row>
    <row r="441" spans="1:15">
      <c r="A441" s="1" t="s">
        <v>7</v>
      </c>
      <c r="B441" s="1" t="s">
        <v>1</v>
      </c>
      <c r="C441" s="1" t="s">
        <v>8</v>
      </c>
      <c r="D441" s="2">
        <v>41790</v>
      </c>
      <c r="E441" s="1">
        <v>152.45580000000001</v>
      </c>
      <c r="F441" s="1" t="s">
        <v>3</v>
      </c>
      <c r="G441" s="1" t="s">
        <v>37</v>
      </c>
      <c r="H441" s="1">
        <v>1.59</v>
      </c>
      <c r="I441" s="1">
        <v>-0.68</v>
      </c>
      <c r="J441" s="1">
        <v>-2.3199999999999998</v>
      </c>
      <c r="K441" s="1">
        <v>-4.37</v>
      </c>
      <c r="L441" s="1">
        <v>4.38</v>
      </c>
      <c r="M441" s="1">
        <v>24.63</v>
      </c>
      <c r="N441" s="1">
        <v>5.04</v>
      </c>
      <c r="O441" s="3">
        <v>38060265</v>
      </c>
    </row>
    <row r="442" spans="1:15">
      <c r="A442" s="1" t="s">
        <v>9</v>
      </c>
      <c r="B442" s="1" t="s">
        <v>1</v>
      </c>
      <c r="C442" s="1" t="s">
        <v>8</v>
      </c>
      <c r="D442" s="2">
        <v>41790</v>
      </c>
      <c r="E442" s="1">
        <v>132.0917</v>
      </c>
      <c r="F442" s="1" t="s">
        <v>3</v>
      </c>
      <c r="G442" s="1" t="s">
        <v>171</v>
      </c>
      <c r="H442" s="1">
        <v>2.2599999999999998</v>
      </c>
      <c r="I442" s="1">
        <v>-0.16</v>
      </c>
      <c r="J442" s="1">
        <v>-2.9</v>
      </c>
      <c r="K442" s="1">
        <v>2.82</v>
      </c>
      <c r="L442" s="1">
        <v>0.72</v>
      </c>
      <c r="M442" s="1">
        <v>15.23</v>
      </c>
      <c r="N442" s="1">
        <v>0.37</v>
      </c>
      <c r="O442" s="3">
        <v>25915218</v>
      </c>
    </row>
    <row r="443" spans="1:15">
      <c r="A443" s="1" t="s">
        <v>28</v>
      </c>
      <c r="B443" s="1" t="s">
        <v>29</v>
      </c>
      <c r="C443" s="1" t="s">
        <v>30</v>
      </c>
      <c r="D443" s="2">
        <v>41790</v>
      </c>
      <c r="E443" s="1">
        <v>113.0432</v>
      </c>
      <c r="F443" s="1" t="s">
        <v>3</v>
      </c>
      <c r="G443" s="1" t="s">
        <v>91</v>
      </c>
      <c r="H443" s="1">
        <v>0.87</v>
      </c>
      <c r="I443" s="1">
        <v>1.63</v>
      </c>
      <c r="J443" s="1">
        <v>2.63</v>
      </c>
      <c r="K443" s="1">
        <v>6.99</v>
      </c>
      <c r="L443" s="1">
        <v>9.8800000000000008</v>
      </c>
      <c r="M443" s="1">
        <v>0</v>
      </c>
      <c r="N443" s="1">
        <v>5.85</v>
      </c>
      <c r="O443" s="3">
        <v>0</v>
      </c>
    </row>
    <row r="444" spans="1:15">
      <c r="A444" s="1" t="s">
        <v>31</v>
      </c>
      <c r="B444" s="1" t="s">
        <v>29</v>
      </c>
      <c r="C444" s="1" t="s">
        <v>32</v>
      </c>
      <c r="D444" s="2">
        <v>41790</v>
      </c>
      <c r="E444" s="1">
        <v>111.0625</v>
      </c>
      <c r="F444" s="1" t="s">
        <v>3</v>
      </c>
      <c r="G444" s="1" t="s">
        <v>172</v>
      </c>
      <c r="H444" s="1">
        <v>0.49</v>
      </c>
      <c r="I444" s="1">
        <v>1.03</v>
      </c>
      <c r="J444" s="1">
        <v>1.6</v>
      </c>
      <c r="K444" s="1">
        <v>4.04</v>
      </c>
      <c r="L444" s="1">
        <v>5.47</v>
      </c>
      <c r="M444" s="1">
        <v>0</v>
      </c>
      <c r="N444" s="1">
        <v>6.57</v>
      </c>
      <c r="O444" s="3">
        <v>0</v>
      </c>
    </row>
    <row r="445" spans="1:15">
      <c r="A445" s="1" t="s">
        <v>10</v>
      </c>
      <c r="B445" s="1" t="s">
        <v>11</v>
      </c>
      <c r="C445" s="1" t="s">
        <v>12</v>
      </c>
      <c r="D445" s="2">
        <v>41790</v>
      </c>
      <c r="E445" s="1">
        <v>103.6208</v>
      </c>
      <c r="F445" s="1" t="s">
        <v>3</v>
      </c>
      <c r="G445" s="1" t="s">
        <v>37</v>
      </c>
      <c r="H445" s="1">
        <v>1.32</v>
      </c>
      <c r="I445" s="1">
        <v>0.94</v>
      </c>
      <c r="J445" s="1">
        <v>-1.67</v>
      </c>
      <c r="K445" s="1">
        <v>1.7</v>
      </c>
      <c r="L445" s="1">
        <v>1.75</v>
      </c>
      <c r="M445" s="1">
        <v>0</v>
      </c>
      <c r="N445" s="1">
        <v>0.06</v>
      </c>
      <c r="O445" s="3">
        <v>34738219</v>
      </c>
    </row>
    <row r="446" spans="1:15">
      <c r="A446" s="1" t="s">
        <v>15</v>
      </c>
      <c r="B446" s="1" t="s">
        <v>14</v>
      </c>
      <c r="C446" s="1" t="s">
        <v>12</v>
      </c>
      <c r="D446" s="2">
        <v>41790</v>
      </c>
      <c r="E446" s="1">
        <v>100.1241</v>
      </c>
      <c r="F446" s="1" t="s">
        <v>3</v>
      </c>
      <c r="G446" s="1" t="s">
        <v>26</v>
      </c>
      <c r="H446" s="1">
        <v>0.06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3.37</v>
      </c>
      <c r="O446" s="3">
        <v>34609470</v>
      </c>
    </row>
    <row r="447" spans="1:15">
      <c r="A447" s="1" t="s">
        <v>33</v>
      </c>
      <c r="B447" s="1" t="s">
        <v>34</v>
      </c>
      <c r="C447" s="1" t="s">
        <v>30</v>
      </c>
      <c r="D447" s="2">
        <v>41790</v>
      </c>
      <c r="E447" s="1">
        <v>133.9752</v>
      </c>
      <c r="F447" s="1" t="s">
        <v>3</v>
      </c>
      <c r="G447" s="1" t="s">
        <v>120</v>
      </c>
      <c r="H447" s="1">
        <v>0.76</v>
      </c>
      <c r="I447" s="1">
        <v>0.78</v>
      </c>
      <c r="J447" s="1">
        <v>1.62</v>
      </c>
      <c r="K447" s="1">
        <v>4</v>
      </c>
      <c r="L447" s="1">
        <v>9.11</v>
      </c>
      <c r="M447" s="1">
        <v>21.34</v>
      </c>
      <c r="N447" s="1">
        <v>9.86</v>
      </c>
      <c r="O447" s="1">
        <v>0</v>
      </c>
    </row>
    <row r="448" spans="1:15">
      <c r="A448" s="1" t="s">
        <v>35</v>
      </c>
      <c r="B448" s="1" t="s">
        <v>34</v>
      </c>
      <c r="C448" s="1" t="s">
        <v>32</v>
      </c>
      <c r="D448" s="2">
        <v>41790</v>
      </c>
      <c r="E448" s="1">
        <v>129.02430000000001</v>
      </c>
      <c r="F448" s="1" t="s">
        <v>3</v>
      </c>
      <c r="G448" s="1" t="s">
        <v>90</v>
      </c>
      <c r="H448" s="1">
        <v>0.59</v>
      </c>
      <c r="I448" s="1">
        <v>1.05</v>
      </c>
      <c r="J448" s="1">
        <v>1.86</v>
      </c>
      <c r="K448" s="1">
        <v>3.9</v>
      </c>
      <c r="L448" s="1">
        <v>8.64</v>
      </c>
      <c r="M448" s="1">
        <v>24.45</v>
      </c>
      <c r="N448" s="1">
        <v>5.31</v>
      </c>
      <c r="O448" s="1">
        <v>0</v>
      </c>
    </row>
    <row r="449" spans="1:15">
      <c r="A449" s="1" t="s">
        <v>17</v>
      </c>
      <c r="B449" s="1" t="s">
        <v>18</v>
      </c>
      <c r="C449" s="1" t="s">
        <v>12</v>
      </c>
      <c r="D449" s="2">
        <v>41790</v>
      </c>
      <c r="E449" s="1">
        <v>100.8021</v>
      </c>
      <c r="F449" s="1" t="s">
        <v>3</v>
      </c>
      <c r="G449" s="1" t="s">
        <v>119</v>
      </c>
      <c r="H449" s="1">
        <v>0.08</v>
      </c>
      <c r="I449" s="1">
        <v>0.39</v>
      </c>
      <c r="J449" s="1">
        <v>0</v>
      </c>
      <c r="K449" s="1">
        <v>0</v>
      </c>
      <c r="L449" s="1">
        <v>0</v>
      </c>
      <c r="M449" s="1">
        <v>0</v>
      </c>
      <c r="N449" s="1">
        <v>-50.61</v>
      </c>
      <c r="O449" s="3">
        <v>33706314</v>
      </c>
    </row>
    <row r="450" spans="1:15">
      <c r="A450" s="1" t="s">
        <v>0</v>
      </c>
      <c r="B450" s="1" t="s">
        <v>1</v>
      </c>
      <c r="C450" s="1" t="s">
        <v>2</v>
      </c>
      <c r="D450" s="2">
        <v>41759</v>
      </c>
      <c r="E450" s="1">
        <v>59.089399999999998</v>
      </c>
      <c r="F450" s="1" t="s">
        <v>3</v>
      </c>
      <c r="G450" s="1" t="s">
        <v>163</v>
      </c>
      <c r="H450" s="1">
        <v>-2.96</v>
      </c>
      <c r="I450" s="1">
        <v>-4.53</v>
      </c>
      <c r="J450" s="1">
        <v>-2.95</v>
      </c>
      <c r="K450" s="1">
        <v>-2.9</v>
      </c>
      <c r="L450" s="1">
        <v>0.99</v>
      </c>
      <c r="M450" s="1">
        <v>18.89</v>
      </c>
      <c r="N450" s="1">
        <v>-7.77</v>
      </c>
      <c r="O450" s="3">
        <v>47851551</v>
      </c>
    </row>
    <row r="451" spans="1:15">
      <c r="A451" s="1" t="s">
        <v>4</v>
      </c>
      <c r="B451" s="1" t="s">
        <v>1</v>
      </c>
      <c r="C451" s="1" t="s">
        <v>2</v>
      </c>
      <c r="D451" s="2">
        <v>41759</v>
      </c>
      <c r="E451" s="1">
        <v>58.817700000000002</v>
      </c>
      <c r="F451" s="1" t="s">
        <v>3</v>
      </c>
      <c r="G451" s="1" t="s">
        <v>47</v>
      </c>
      <c r="H451" s="1">
        <v>-1.25</v>
      </c>
      <c r="I451" s="1">
        <v>-3.73</v>
      </c>
      <c r="J451" s="1">
        <v>-4.87</v>
      </c>
      <c r="K451" s="1">
        <v>6.02</v>
      </c>
      <c r="L451" s="1">
        <v>-3.92</v>
      </c>
      <c r="M451" s="1">
        <v>15.58</v>
      </c>
      <c r="N451" s="1">
        <v>-12.58</v>
      </c>
      <c r="O451" s="3">
        <v>29753670</v>
      </c>
    </row>
    <row r="452" spans="1:15">
      <c r="A452" s="1" t="s">
        <v>5</v>
      </c>
      <c r="B452" s="1" t="s">
        <v>1</v>
      </c>
      <c r="C452" s="1" t="s">
        <v>6</v>
      </c>
      <c r="D452" s="2">
        <v>41759</v>
      </c>
      <c r="E452" s="1">
        <v>34.097700000000003</v>
      </c>
      <c r="F452" s="1" t="s">
        <v>3</v>
      </c>
      <c r="G452" s="1" t="s">
        <v>58</v>
      </c>
      <c r="H452" s="1">
        <v>-0.08</v>
      </c>
      <c r="I452" s="1">
        <v>-2.19</v>
      </c>
      <c r="J452" s="1">
        <v>-8.44</v>
      </c>
      <c r="K452" s="1">
        <v>4.4000000000000004</v>
      </c>
      <c r="L452" s="1">
        <v>-9.2799999999999994</v>
      </c>
      <c r="M452" s="1">
        <v>21.76</v>
      </c>
      <c r="N452" s="1">
        <v>-17.64</v>
      </c>
      <c r="O452" s="3">
        <v>14239063</v>
      </c>
    </row>
    <row r="453" spans="1:15">
      <c r="A453" s="1" t="s">
        <v>7</v>
      </c>
      <c r="B453" s="1" t="s">
        <v>1</v>
      </c>
      <c r="C453" s="1" t="s">
        <v>8</v>
      </c>
      <c r="D453" s="2">
        <v>41759</v>
      </c>
      <c r="E453" s="1">
        <v>153.50720000000001</v>
      </c>
      <c r="F453" s="1" t="s">
        <v>3</v>
      </c>
      <c r="G453" s="1" t="s">
        <v>136</v>
      </c>
      <c r="H453" s="1">
        <v>-2.06</v>
      </c>
      <c r="I453" s="1">
        <v>-3.32</v>
      </c>
      <c r="J453" s="1">
        <v>-0.44</v>
      </c>
      <c r="K453" s="1">
        <v>0.28000000000000003</v>
      </c>
      <c r="L453" s="1">
        <v>2.9</v>
      </c>
      <c r="M453" s="1">
        <v>37.33</v>
      </c>
      <c r="N453" s="1">
        <v>5.04</v>
      </c>
      <c r="O453" s="3">
        <v>36437261</v>
      </c>
    </row>
    <row r="454" spans="1:15">
      <c r="A454" s="1" t="s">
        <v>9</v>
      </c>
      <c r="B454" s="1" t="s">
        <v>1</v>
      </c>
      <c r="C454" s="1" t="s">
        <v>8</v>
      </c>
      <c r="D454" s="2">
        <v>41759</v>
      </c>
      <c r="E454" s="1">
        <v>132.31569999999999</v>
      </c>
      <c r="F454" s="1" t="s">
        <v>3</v>
      </c>
      <c r="G454" s="1" t="s">
        <v>63</v>
      </c>
      <c r="H454" s="1">
        <v>1.61</v>
      </c>
      <c r="I454" s="1">
        <v>-2.63</v>
      </c>
      <c r="J454" s="1">
        <v>-3.97</v>
      </c>
      <c r="K454" s="1">
        <v>2.2000000000000002</v>
      </c>
      <c r="L454" s="1">
        <v>-3.79</v>
      </c>
      <c r="M454" s="1">
        <v>32.75</v>
      </c>
      <c r="N454" s="1">
        <v>0.37</v>
      </c>
      <c r="O454" s="3">
        <v>27592389</v>
      </c>
    </row>
    <row r="455" spans="1:15">
      <c r="A455" s="1" t="s">
        <v>28</v>
      </c>
      <c r="B455" s="1" t="s">
        <v>29</v>
      </c>
      <c r="C455" s="1" t="s">
        <v>30</v>
      </c>
      <c r="D455" s="2">
        <v>41759</v>
      </c>
      <c r="E455" s="1">
        <v>111.21980000000001</v>
      </c>
      <c r="F455" s="1" t="s">
        <v>3</v>
      </c>
      <c r="G455" s="1" t="s">
        <v>73</v>
      </c>
      <c r="H455" s="1">
        <v>0.39</v>
      </c>
      <c r="I455" s="1">
        <v>0.88</v>
      </c>
      <c r="J455" s="1">
        <v>0.28999999999999998</v>
      </c>
      <c r="K455" s="1">
        <v>8.51</v>
      </c>
      <c r="L455" s="1">
        <v>8.5</v>
      </c>
      <c r="M455" s="1">
        <v>0</v>
      </c>
      <c r="N455" s="1">
        <v>5.85</v>
      </c>
      <c r="O455" s="3">
        <v>0</v>
      </c>
    </row>
    <row r="456" spans="1:15">
      <c r="A456" s="1" t="s">
        <v>31</v>
      </c>
      <c r="B456" s="1" t="s">
        <v>29</v>
      </c>
      <c r="C456" s="1" t="s">
        <v>32</v>
      </c>
      <c r="D456" s="2">
        <v>41759</v>
      </c>
      <c r="E456" s="1">
        <v>109.92100000000001</v>
      </c>
      <c r="F456" s="1" t="s">
        <v>3</v>
      </c>
      <c r="G456" s="1" t="s">
        <v>46</v>
      </c>
      <c r="H456" s="1">
        <v>0.06</v>
      </c>
      <c r="I456" s="1">
        <v>0.31</v>
      </c>
      <c r="J456" s="1">
        <v>0.43</v>
      </c>
      <c r="K456" s="1">
        <v>4.24</v>
      </c>
      <c r="L456" s="1">
        <v>3.99</v>
      </c>
      <c r="M456" s="1">
        <v>0</v>
      </c>
      <c r="N456" s="1">
        <v>6.57</v>
      </c>
      <c r="O456" s="3">
        <v>0</v>
      </c>
    </row>
    <row r="457" spans="1:15">
      <c r="A457" s="1" t="s">
        <v>10</v>
      </c>
      <c r="B457" s="1" t="s">
        <v>11</v>
      </c>
      <c r="C457" s="1" t="s">
        <v>12</v>
      </c>
      <c r="D457" s="2">
        <v>41759</v>
      </c>
      <c r="E457" s="1">
        <v>102.6631</v>
      </c>
      <c r="F457" s="1" t="s">
        <v>3</v>
      </c>
      <c r="G457" s="1" t="s">
        <v>61</v>
      </c>
      <c r="H457" s="1">
        <v>0.18</v>
      </c>
      <c r="I457" s="1">
        <v>-1.59</v>
      </c>
      <c r="J457" s="1">
        <v>-3.94</v>
      </c>
      <c r="K457" s="1">
        <v>1.1599999999999999</v>
      </c>
      <c r="L457" s="1">
        <v>-2.5099999999999998</v>
      </c>
      <c r="M457" s="1">
        <v>0</v>
      </c>
      <c r="N457" s="1">
        <v>0.06</v>
      </c>
      <c r="O457" s="3">
        <v>30340886</v>
      </c>
    </row>
    <row r="458" spans="1:15">
      <c r="A458" s="1" t="s">
        <v>33</v>
      </c>
      <c r="B458" s="1" t="s">
        <v>34</v>
      </c>
      <c r="C458" s="1" t="s">
        <v>30</v>
      </c>
      <c r="D458" s="2">
        <v>41759</v>
      </c>
      <c r="E458" s="1">
        <v>132.91460000000001</v>
      </c>
      <c r="F458" s="1" t="s">
        <v>3</v>
      </c>
      <c r="G458" s="1" t="s">
        <v>26</v>
      </c>
      <c r="H458" s="1">
        <v>0.34</v>
      </c>
      <c r="I458" s="1">
        <v>1.39</v>
      </c>
      <c r="J458" s="1">
        <v>1.06</v>
      </c>
      <c r="K458" s="1">
        <v>3.57</v>
      </c>
      <c r="L458" s="1">
        <v>7.33</v>
      </c>
      <c r="M458" s="1">
        <v>23.03</v>
      </c>
      <c r="N458" s="1">
        <v>9.86</v>
      </c>
      <c r="O458" s="3">
        <v>0</v>
      </c>
    </row>
    <row r="459" spans="1:15">
      <c r="A459" s="1" t="s">
        <v>35</v>
      </c>
      <c r="B459" s="1" t="s">
        <v>34</v>
      </c>
      <c r="C459" s="1" t="s">
        <v>32</v>
      </c>
      <c r="D459" s="2">
        <v>41759</v>
      </c>
      <c r="E459" s="1">
        <v>127.6602</v>
      </c>
      <c r="F459" s="1" t="s">
        <v>3</v>
      </c>
      <c r="G459" s="1" t="s">
        <v>63</v>
      </c>
      <c r="H459" s="1">
        <v>0.25</v>
      </c>
      <c r="I459" s="1">
        <v>0.61</v>
      </c>
      <c r="J459" s="1">
        <v>1</v>
      </c>
      <c r="K459" s="1">
        <v>3.12</v>
      </c>
      <c r="L459" s="1">
        <v>5.77</v>
      </c>
      <c r="M459" s="1">
        <v>25.66</v>
      </c>
      <c r="N459" s="1">
        <v>5.31</v>
      </c>
      <c r="O459" s="1">
        <v>0</v>
      </c>
    </row>
    <row r="460" spans="1:15">
      <c r="A460" s="1" t="s">
        <v>17</v>
      </c>
      <c r="B460" s="1" t="s">
        <v>18</v>
      </c>
      <c r="C460" s="1" t="s">
        <v>12</v>
      </c>
      <c r="D460" s="2">
        <v>41759</v>
      </c>
      <c r="E460" s="1">
        <v>100.39449999999999</v>
      </c>
      <c r="F460" s="1" t="s">
        <v>3</v>
      </c>
      <c r="G460" s="1" t="s">
        <v>59</v>
      </c>
      <c r="H460" s="1">
        <v>-89.99</v>
      </c>
      <c r="I460" s="1">
        <v>-89.95</v>
      </c>
      <c r="J460" s="1">
        <v>0</v>
      </c>
      <c r="K460" s="1">
        <v>0</v>
      </c>
      <c r="L460" s="1">
        <v>0</v>
      </c>
      <c r="M460" s="1">
        <v>0</v>
      </c>
      <c r="N460" s="1">
        <v>-50.61</v>
      </c>
      <c r="O460" s="3">
        <v>19234329</v>
      </c>
    </row>
    <row r="461" spans="1:15">
      <c r="A461" s="1" t="s">
        <v>0</v>
      </c>
      <c r="B461" s="1" t="s">
        <v>1</v>
      </c>
      <c r="C461" s="1" t="s">
        <v>2</v>
      </c>
      <c r="D461" s="2">
        <v>41729</v>
      </c>
      <c r="E461" s="1">
        <v>61.895400000000002</v>
      </c>
      <c r="F461" s="1" t="s">
        <v>3</v>
      </c>
      <c r="G461" s="1" t="s">
        <v>125</v>
      </c>
      <c r="H461" s="1">
        <v>2.48</v>
      </c>
      <c r="I461" s="1">
        <v>2.5</v>
      </c>
      <c r="J461" s="1">
        <v>-2.67</v>
      </c>
      <c r="K461" s="1">
        <v>3.19</v>
      </c>
      <c r="L461" s="1">
        <v>6.31</v>
      </c>
      <c r="M461" s="1">
        <v>30.62</v>
      </c>
      <c r="N461" s="1">
        <v>-7.77</v>
      </c>
      <c r="O461" s="3">
        <v>50481470</v>
      </c>
    </row>
    <row r="462" spans="1:15">
      <c r="A462" s="1" t="s">
        <v>4</v>
      </c>
      <c r="B462" s="1" t="s">
        <v>1</v>
      </c>
      <c r="C462" s="1" t="s">
        <v>2</v>
      </c>
      <c r="D462" s="2">
        <v>41729</v>
      </c>
      <c r="E462" s="1">
        <v>61.095799999999997</v>
      </c>
      <c r="F462" s="1" t="s">
        <v>3</v>
      </c>
      <c r="G462" s="1" t="s">
        <v>62</v>
      </c>
      <c r="H462" s="1">
        <v>0.11</v>
      </c>
      <c r="I462" s="1">
        <v>1.29</v>
      </c>
      <c r="J462" s="1">
        <v>1.86</v>
      </c>
      <c r="K462" s="1">
        <v>12.49</v>
      </c>
      <c r="L462" s="1">
        <v>-0.45</v>
      </c>
      <c r="M462" s="1">
        <v>22.35</v>
      </c>
      <c r="N462" s="1">
        <v>-12.58</v>
      </c>
      <c r="O462" s="3">
        <v>30565827</v>
      </c>
    </row>
    <row r="463" spans="1:15">
      <c r="A463" s="1" t="s">
        <v>5</v>
      </c>
      <c r="B463" s="1" t="s">
        <v>1</v>
      </c>
      <c r="C463" s="1" t="s">
        <v>6</v>
      </c>
      <c r="D463" s="2">
        <v>41729</v>
      </c>
      <c r="E463" s="1">
        <v>34.861199999999997</v>
      </c>
      <c r="F463" s="1" t="s">
        <v>3</v>
      </c>
      <c r="G463" s="1" t="s">
        <v>58</v>
      </c>
      <c r="H463" s="1">
        <v>-1.23</v>
      </c>
      <c r="I463" s="1">
        <v>-2.15</v>
      </c>
      <c r="J463" s="1">
        <v>4.54</v>
      </c>
      <c r="K463" s="1">
        <v>6.43</v>
      </c>
      <c r="L463" s="1">
        <v>-8.66</v>
      </c>
      <c r="M463" s="1">
        <v>23.24</v>
      </c>
      <c r="N463" s="1">
        <v>-17.64</v>
      </c>
      <c r="O463" s="3">
        <v>14580148</v>
      </c>
    </row>
    <row r="464" spans="1:15">
      <c r="A464" s="1" t="s">
        <v>7</v>
      </c>
      <c r="B464" s="1" t="s">
        <v>1</v>
      </c>
      <c r="C464" s="1" t="s">
        <v>8</v>
      </c>
      <c r="D464" s="2">
        <v>41729</v>
      </c>
      <c r="E464" s="1">
        <v>158.77629999999999</v>
      </c>
      <c r="F464" s="1" t="s">
        <v>3</v>
      </c>
      <c r="G464" s="1" t="s">
        <v>93</v>
      </c>
      <c r="H464" s="1">
        <v>1.93</v>
      </c>
      <c r="I464" s="1">
        <v>2.16</v>
      </c>
      <c r="J464" s="1">
        <v>-0.35</v>
      </c>
      <c r="K464" s="1">
        <v>5.53</v>
      </c>
      <c r="L464" s="1">
        <v>7.11</v>
      </c>
      <c r="M464" s="1">
        <v>55.61</v>
      </c>
      <c r="N464" s="1">
        <v>5.04</v>
      </c>
      <c r="O464" s="3">
        <v>39235409</v>
      </c>
    </row>
    <row r="465" spans="1:15">
      <c r="A465" s="1" t="s">
        <v>9</v>
      </c>
      <c r="B465" s="1" t="s">
        <v>1</v>
      </c>
      <c r="C465" s="1" t="s">
        <v>8</v>
      </c>
      <c r="D465" s="2">
        <v>41729</v>
      </c>
      <c r="E465" s="1">
        <v>135.88640000000001</v>
      </c>
      <c r="F465" s="1" t="s">
        <v>3</v>
      </c>
      <c r="G465" s="1" t="s">
        <v>64</v>
      </c>
      <c r="H465" s="1">
        <v>-0.05</v>
      </c>
      <c r="I465" s="1">
        <v>-0.46</v>
      </c>
      <c r="J465" s="1">
        <v>3.15</v>
      </c>
      <c r="K465" s="1">
        <v>7.22</v>
      </c>
      <c r="L465" s="1">
        <v>0.98</v>
      </c>
      <c r="M465" s="1">
        <v>34.520000000000003</v>
      </c>
      <c r="N465" s="1">
        <v>0.37</v>
      </c>
      <c r="O465" s="3">
        <v>28289371</v>
      </c>
    </row>
    <row r="466" spans="1:15">
      <c r="A466" s="1" t="s">
        <v>28</v>
      </c>
      <c r="B466" s="1" t="s">
        <v>29</v>
      </c>
      <c r="C466" s="1" t="s">
        <v>30</v>
      </c>
      <c r="D466" s="2">
        <v>41729</v>
      </c>
      <c r="E466" s="1">
        <v>110.24679999999999</v>
      </c>
      <c r="F466" s="1" t="s">
        <v>3</v>
      </c>
      <c r="G466" s="1" t="s">
        <v>63</v>
      </c>
      <c r="H466" s="1">
        <v>-0.08</v>
      </c>
      <c r="I466" s="1">
        <v>0.14000000000000001</v>
      </c>
      <c r="J466" s="1">
        <v>3.14</v>
      </c>
      <c r="K466" s="1">
        <v>8.06</v>
      </c>
      <c r="L466" s="1">
        <v>8.08</v>
      </c>
      <c r="M466" s="1">
        <v>0</v>
      </c>
      <c r="N466" s="1">
        <v>5.85</v>
      </c>
      <c r="O466" s="3">
        <v>0</v>
      </c>
    </row>
    <row r="467" spans="1:15">
      <c r="A467" s="1" t="s">
        <v>31</v>
      </c>
      <c r="B467" s="1" t="s">
        <v>29</v>
      </c>
      <c r="C467" s="1" t="s">
        <v>32</v>
      </c>
      <c r="D467" s="2">
        <v>41729</v>
      </c>
      <c r="E467" s="1">
        <v>109.5788</v>
      </c>
      <c r="F467" s="1" t="s">
        <v>3</v>
      </c>
      <c r="G467" s="1" t="s">
        <v>58</v>
      </c>
      <c r="H467" s="1">
        <v>0.17</v>
      </c>
      <c r="I467" s="1">
        <v>0.25</v>
      </c>
      <c r="J467" s="1">
        <v>1.85</v>
      </c>
      <c r="K467" s="1">
        <v>4.7300000000000004</v>
      </c>
      <c r="L467" s="1">
        <v>4.28</v>
      </c>
      <c r="M467" s="1">
        <v>0</v>
      </c>
      <c r="N467" s="1">
        <v>6.57</v>
      </c>
      <c r="O467" s="3">
        <v>0</v>
      </c>
    </row>
    <row r="468" spans="1:15">
      <c r="A468" s="1" t="s">
        <v>10</v>
      </c>
      <c r="B468" s="1" t="s">
        <v>11</v>
      </c>
      <c r="C468" s="1" t="s">
        <v>12</v>
      </c>
      <c r="D468" s="2">
        <v>41729</v>
      </c>
      <c r="E468" s="1">
        <v>104.3175</v>
      </c>
      <c r="F468" s="1" t="s">
        <v>3</v>
      </c>
      <c r="G468" s="1" t="s">
        <v>47</v>
      </c>
      <c r="H468" s="1">
        <v>-0.15</v>
      </c>
      <c r="I468" s="1">
        <v>-1.1499999999999999</v>
      </c>
      <c r="J468" s="1">
        <v>2.14</v>
      </c>
      <c r="K468" s="1">
        <v>5.0599999999999996</v>
      </c>
      <c r="L468" s="1">
        <v>-2.11</v>
      </c>
      <c r="M468" s="1">
        <v>0</v>
      </c>
      <c r="N468" s="1">
        <v>0.06</v>
      </c>
      <c r="O468" s="3">
        <v>30732373</v>
      </c>
    </row>
    <row r="469" spans="1:15">
      <c r="A469" s="1" t="s">
        <v>33</v>
      </c>
      <c r="B469" s="1" t="s">
        <v>34</v>
      </c>
      <c r="C469" s="1" t="s">
        <v>30</v>
      </c>
      <c r="D469" s="2">
        <v>41729</v>
      </c>
      <c r="E469" s="1">
        <v>131.0909</v>
      </c>
      <c r="F469" s="1" t="s">
        <v>3</v>
      </c>
      <c r="G469" s="1" t="s">
        <v>173</v>
      </c>
      <c r="H469" s="1">
        <v>-0.43</v>
      </c>
      <c r="I469" s="1">
        <v>-0.65</v>
      </c>
      <c r="J469" s="1">
        <v>1.1599999999999999</v>
      </c>
      <c r="K469" s="1">
        <v>3.73</v>
      </c>
      <c r="L469" s="1">
        <v>5.65</v>
      </c>
      <c r="M469" s="1">
        <v>21.87</v>
      </c>
      <c r="N469" s="1">
        <v>9.86</v>
      </c>
      <c r="O469" s="3">
        <v>0</v>
      </c>
    </row>
    <row r="470" spans="1:15">
      <c r="A470" s="1" t="s">
        <v>35</v>
      </c>
      <c r="B470" s="1" t="s">
        <v>34</v>
      </c>
      <c r="C470" s="1" t="s">
        <v>32</v>
      </c>
      <c r="D470" s="2">
        <v>41729</v>
      </c>
      <c r="E470" s="1">
        <v>126.8867</v>
      </c>
      <c r="F470" s="1" t="s">
        <v>3</v>
      </c>
      <c r="G470" s="1" t="s">
        <v>174</v>
      </c>
      <c r="H470" s="1">
        <v>0.27</v>
      </c>
      <c r="I470" s="1">
        <v>0.15</v>
      </c>
      <c r="J470" s="1">
        <v>1.5</v>
      </c>
      <c r="K470" s="1">
        <v>3.78</v>
      </c>
      <c r="L470" s="1">
        <v>5.52</v>
      </c>
      <c r="M470" s="1">
        <v>24.75</v>
      </c>
      <c r="N470" s="1">
        <v>5.31</v>
      </c>
      <c r="O470" s="3">
        <v>0</v>
      </c>
    </row>
    <row r="471" spans="1:15">
      <c r="A471" s="5" t="s">
        <v>17</v>
      </c>
      <c r="B471" s="5" t="s">
        <v>18</v>
      </c>
      <c r="C471" s="5" t="s">
        <v>12</v>
      </c>
      <c r="D471" s="6">
        <v>41729</v>
      </c>
      <c r="E471" s="5">
        <v>999.43499999999995</v>
      </c>
      <c r="F471" s="5" t="s">
        <v>3</v>
      </c>
      <c r="G471" s="5" t="s">
        <v>63</v>
      </c>
      <c r="H471" s="5">
        <v>-0.06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-50.61</v>
      </c>
      <c r="O471" s="7">
        <v>18489550</v>
      </c>
    </row>
    <row r="472" spans="1:15">
      <c r="A472" s="1" t="s">
        <v>0</v>
      </c>
      <c r="B472" s="1" t="s">
        <v>1</v>
      </c>
      <c r="C472" s="1" t="s">
        <v>2</v>
      </c>
      <c r="D472" s="2">
        <v>41698</v>
      </c>
      <c r="E472" s="1">
        <v>60.458100000000002</v>
      </c>
      <c r="F472" s="1" t="s">
        <v>3</v>
      </c>
      <c r="G472" s="1" t="s">
        <v>175</v>
      </c>
      <c r="H472" s="1">
        <v>-3.09</v>
      </c>
      <c r="I472" s="1">
        <v>-0.71</v>
      </c>
      <c r="J472" s="1">
        <v>-2.88</v>
      </c>
      <c r="K472" s="1">
        <v>1.58</v>
      </c>
      <c r="L472" s="1">
        <v>4.54</v>
      </c>
      <c r="M472" s="1">
        <v>39.85</v>
      </c>
      <c r="N472" s="1">
        <v>-7.77</v>
      </c>
      <c r="O472" s="3">
        <v>47947009</v>
      </c>
    </row>
    <row r="473" spans="1:15">
      <c r="A473" s="1" t="s">
        <v>4</v>
      </c>
      <c r="B473" s="1" t="s">
        <v>1</v>
      </c>
      <c r="C473" s="1" t="s">
        <v>2</v>
      </c>
      <c r="D473" s="2">
        <v>41698</v>
      </c>
      <c r="E473" s="1">
        <v>60.8459</v>
      </c>
      <c r="F473" s="1" t="s">
        <v>3</v>
      </c>
      <c r="G473" s="1" t="s">
        <v>176</v>
      </c>
      <c r="H473" s="1">
        <v>-1.5</v>
      </c>
      <c r="I473" s="1">
        <v>-1.6</v>
      </c>
      <c r="J473" s="1">
        <v>8.68</v>
      </c>
      <c r="K473" s="1">
        <v>8.15</v>
      </c>
      <c r="L473" s="1">
        <v>-0.28999999999999998</v>
      </c>
      <c r="M473" s="1">
        <v>25.64</v>
      </c>
      <c r="N473" s="1">
        <v>-12.58</v>
      </c>
      <c r="O473" s="3">
        <v>31311704</v>
      </c>
    </row>
    <row r="474" spans="1:15">
      <c r="A474" s="1" t="s">
        <v>5</v>
      </c>
      <c r="B474" s="1" t="s">
        <v>1</v>
      </c>
      <c r="C474" s="1" t="s">
        <v>6</v>
      </c>
      <c r="D474" s="2">
        <v>41698</v>
      </c>
      <c r="E474" s="1">
        <v>35.574300000000001</v>
      </c>
      <c r="F474" s="1" t="s">
        <v>3</v>
      </c>
      <c r="G474" s="1" t="s">
        <v>177</v>
      </c>
      <c r="H474" s="1">
        <v>-2.04</v>
      </c>
      <c r="I474" s="1">
        <v>-4.4800000000000004</v>
      </c>
      <c r="J474" s="1">
        <v>6.67</v>
      </c>
      <c r="K474" s="1">
        <v>4.53</v>
      </c>
      <c r="L474" s="1">
        <v>-10.5</v>
      </c>
      <c r="M474" s="1">
        <v>22.51</v>
      </c>
      <c r="N474" s="1">
        <v>-17.64</v>
      </c>
      <c r="O474" s="3">
        <v>0</v>
      </c>
    </row>
    <row r="475" spans="1:15">
      <c r="A475" s="1" t="s">
        <v>7</v>
      </c>
      <c r="B475" s="1" t="s">
        <v>1</v>
      </c>
      <c r="C475" s="1" t="s">
        <v>8</v>
      </c>
      <c r="D475" s="2">
        <v>41698</v>
      </c>
      <c r="E475" s="1">
        <v>155.83629999999999</v>
      </c>
      <c r="F475" s="1" t="s">
        <v>3</v>
      </c>
      <c r="G475" s="1" t="s">
        <v>178</v>
      </c>
      <c r="H475" s="1">
        <v>-0.92</v>
      </c>
      <c r="I475" s="1">
        <v>1.06</v>
      </c>
      <c r="J475" s="1">
        <v>1.1499999999999999</v>
      </c>
      <c r="K475" s="1">
        <v>3.91</v>
      </c>
      <c r="L475" s="1">
        <v>11.77</v>
      </c>
      <c r="M475" s="1">
        <v>56</v>
      </c>
      <c r="N475" s="1">
        <v>5.04</v>
      </c>
      <c r="O475" s="3">
        <v>36224858</v>
      </c>
    </row>
    <row r="476" spans="1:15">
      <c r="A476" s="1" t="s">
        <v>9</v>
      </c>
      <c r="B476" s="1" t="s">
        <v>1</v>
      </c>
      <c r="C476" s="1" t="s">
        <v>8</v>
      </c>
      <c r="D476" s="2">
        <v>41698</v>
      </c>
      <c r="E476" s="1">
        <v>137.33080000000001</v>
      </c>
      <c r="F476" s="1" t="s">
        <v>3</v>
      </c>
      <c r="G476" s="1" t="s">
        <v>99</v>
      </c>
      <c r="H476" s="1">
        <v>-1.89</v>
      </c>
      <c r="I476" s="1">
        <v>-0.34</v>
      </c>
      <c r="J476" s="1">
        <v>7.03</v>
      </c>
      <c r="K476" s="1">
        <v>7.89</v>
      </c>
      <c r="L476" s="1">
        <v>0.89</v>
      </c>
      <c r="M476" s="1">
        <v>36.39</v>
      </c>
      <c r="N476" s="1">
        <v>0.37</v>
      </c>
      <c r="O476" s="3">
        <v>28074368</v>
      </c>
    </row>
    <row r="477" spans="1:15">
      <c r="A477" s="1" t="s">
        <v>28</v>
      </c>
      <c r="B477" s="1" t="s">
        <v>29</v>
      </c>
      <c r="C477" s="1" t="s">
        <v>30</v>
      </c>
      <c r="D477" s="2">
        <v>41698</v>
      </c>
      <c r="E477" s="1">
        <v>110.264</v>
      </c>
      <c r="F477" s="1" t="s">
        <v>3</v>
      </c>
      <c r="G477" s="1" t="s">
        <v>119</v>
      </c>
      <c r="H477" s="1">
        <v>-0.32</v>
      </c>
      <c r="I477" s="1">
        <v>-0.56999999999999995</v>
      </c>
      <c r="J477" s="1">
        <v>4.5199999999999996</v>
      </c>
      <c r="K477" s="1">
        <v>7.25</v>
      </c>
      <c r="L477" s="1">
        <v>8.74</v>
      </c>
      <c r="M477" s="1">
        <v>0</v>
      </c>
      <c r="N477" s="1">
        <v>5.85</v>
      </c>
      <c r="O477" s="3">
        <v>0</v>
      </c>
    </row>
    <row r="478" spans="1:15">
      <c r="A478" s="1" t="s">
        <v>31</v>
      </c>
      <c r="B478" s="1" t="s">
        <v>29</v>
      </c>
      <c r="C478" s="1" t="s">
        <v>32</v>
      </c>
      <c r="D478" s="2">
        <v>41698</v>
      </c>
      <c r="E478" s="1">
        <v>109.38979999999999</v>
      </c>
      <c r="F478" s="1" t="s">
        <v>3</v>
      </c>
      <c r="G478" s="1" t="s">
        <v>88</v>
      </c>
      <c r="H478" s="1">
        <v>-0.3</v>
      </c>
      <c r="I478" s="1">
        <v>-0.04</v>
      </c>
      <c r="J478" s="1">
        <v>2.83</v>
      </c>
      <c r="K478" s="1">
        <v>3.52</v>
      </c>
      <c r="L478" s="1">
        <v>4.3499999999999996</v>
      </c>
      <c r="M478" s="1">
        <v>0</v>
      </c>
      <c r="N478" s="1">
        <v>6.57</v>
      </c>
      <c r="O478" s="3">
        <v>0</v>
      </c>
    </row>
    <row r="479" spans="1:15">
      <c r="A479" s="1" t="s">
        <v>10</v>
      </c>
      <c r="B479" s="1" t="s">
        <v>11</v>
      </c>
      <c r="C479" s="1" t="s">
        <v>12</v>
      </c>
      <c r="D479" s="2">
        <v>41698</v>
      </c>
      <c r="E479" s="1">
        <v>105.87569999999999</v>
      </c>
      <c r="F479" s="1" t="s">
        <v>3</v>
      </c>
      <c r="G479" s="1" t="s">
        <v>179</v>
      </c>
      <c r="H479" s="1">
        <v>-0.81</v>
      </c>
      <c r="I479" s="1">
        <v>-0.94</v>
      </c>
      <c r="J479" s="1">
        <v>5.15</v>
      </c>
      <c r="K479" s="1">
        <v>5.04</v>
      </c>
      <c r="L479" s="1">
        <v>0.28999999999999998</v>
      </c>
      <c r="M479" s="1">
        <v>0</v>
      </c>
      <c r="N479" s="1">
        <v>0.06</v>
      </c>
      <c r="O479" s="3">
        <v>21257518</v>
      </c>
    </row>
    <row r="480" spans="1:15">
      <c r="A480" s="1" t="s">
        <v>33</v>
      </c>
      <c r="B480" s="1" t="s">
        <v>34</v>
      </c>
      <c r="C480" s="1" t="s">
        <v>30</v>
      </c>
      <c r="D480" s="2">
        <v>41698</v>
      </c>
      <c r="E480" s="1">
        <v>132.0778</v>
      </c>
      <c r="F480" s="1" t="s">
        <v>3</v>
      </c>
      <c r="G480" s="1" t="s">
        <v>119</v>
      </c>
      <c r="H480" s="1">
        <v>-0.05</v>
      </c>
      <c r="I480" s="1">
        <v>0.44</v>
      </c>
      <c r="J480" s="1">
        <v>2.86</v>
      </c>
      <c r="K480" s="1">
        <v>5.49</v>
      </c>
      <c r="L480" s="1">
        <v>7.64</v>
      </c>
      <c r="M480" s="1">
        <v>23.16</v>
      </c>
      <c r="N480" s="1">
        <v>9.86</v>
      </c>
      <c r="O480" s="3">
        <v>0</v>
      </c>
    </row>
    <row r="481" spans="1:15">
      <c r="A481" s="1" t="s">
        <v>35</v>
      </c>
      <c r="B481" s="1" t="s">
        <v>34</v>
      </c>
      <c r="C481" s="1" t="s">
        <v>32</v>
      </c>
      <c r="D481" s="2">
        <v>41698</v>
      </c>
      <c r="E481" s="1">
        <v>126.8249</v>
      </c>
      <c r="F481" s="1" t="s">
        <v>3</v>
      </c>
      <c r="G481" s="1" t="s">
        <v>41</v>
      </c>
      <c r="H481" s="1">
        <v>-0.21</v>
      </c>
      <c r="I481" s="1">
        <v>0.35</v>
      </c>
      <c r="J481" s="1">
        <v>2.56</v>
      </c>
      <c r="K481" s="1">
        <v>3.94</v>
      </c>
      <c r="L481" s="1">
        <v>6.97</v>
      </c>
      <c r="M481" s="1">
        <v>26.11</v>
      </c>
      <c r="N481" s="1">
        <v>5.31</v>
      </c>
      <c r="O481" s="3">
        <v>0</v>
      </c>
    </row>
    <row r="482" spans="1:15">
      <c r="A482" s="1" t="s">
        <v>0</v>
      </c>
      <c r="B482" s="1" t="s">
        <v>1</v>
      </c>
      <c r="C482" s="1" t="s">
        <v>2</v>
      </c>
      <c r="D482" s="2">
        <v>41670</v>
      </c>
      <c r="E482" s="1">
        <v>60.642699999999998</v>
      </c>
      <c r="F482" s="1" t="s">
        <v>3</v>
      </c>
      <c r="G482" s="1" t="s">
        <v>65</v>
      </c>
      <c r="H482" s="1">
        <v>-3.01</v>
      </c>
      <c r="I482" s="1">
        <v>-4.21</v>
      </c>
      <c r="J482" s="1">
        <v>-0.79</v>
      </c>
      <c r="K482" s="1">
        <v>7.02</v>
      </c>
      <c r="L482" s="1">
        <v>8.9</v>
      </c>
      <c r="M482" s="1">
        <v>30.86</v>
      </c>
      <c r="N482" s="1">
        <v>-7.77</v>
      </c>
      <c r="O482" s="3">
        <v>44795058</v>
      </c>
    </row>
    <row r="483" spans="1:15">
      <c r="A483" s="1" t="s">
        <v>4</v>
      </c>
      <c r="B483" s="1" t="s">
        <v>1</v>
      </c>
      <c r="C483" s="1" t="s">
        <v>2</v>
      </c>
      <c r="D483" s="2">
        <v>41670</v>
      </c>
      <c r="E483" s="1">
        <v>60.676000000000002</v>
      </c>
      <c r="F483" s="1" t="s">
        <v>3</v>
      </c>
      <c r="G483" s="1" t="s">
        <v>142</v>
      </c>
      <c r="H483" s="1">
        <v>-1.77</v>
      </c>
      <c r="I483" s="1">
        <v>1.47</v>
      </c>
      <c r="J483" s="1">
        <v>9.2200000000000006</v>
      </c>
      <c r="K483" s="1">
        <v>6.49</v>
      </c>
      <c r="L483" s="1">
        <v>1.01</v>
      </c>
      <c r="M483" s="1">
        <v>18.71</v>
      </c>
      <c r="N483" s="1">
        <v>-12.58</v>
      </c>
      <c r="O483" s="3">
        <v>31607003</v>
      </c>
    </row>
    <row r="484" spans="1:15">
      <c r="A484" s="1" t="s">
        <v>5</v>
      </c>
      <c r="B484" s="1" t="s">
        <v>1</v>
      </c>
      <c r="C484" s="1" t="s">
        <v>6</v>
      </c>
      <c r="D484" s="2">
        <v>41670</v>
      </c>
      <c r="E484" s="1">
        <v>36.259599999999999</v>
      </c>
      <c r="F484" s="1" t="s">
        <v>3</v>
      </c>
      <c r="G484" s="1" t="s">
        <v>143</v>
      </c>
      <c r="H484" s="1">
        <v>1.2</v>
      </c>
      <c r="I484" s="1">
        <v>8.74</v>
      </c>
      <c r="J484" s="1">
        <v>10.49</v>
      </c>
      <c r="K484" s="1">
        <v>3.11</v>
      </c>
      <c r="L484" s="1">
        <v>-7.73</v>
      </c>
      <c r="M484" s="1">
        <v>11.51</v>
      </c>
      <c r="N484" s="1">
        <v>-17.64</v>
      </c>
      <c r="O484" s="1">
        <v>0</v>
      </c>
    </row>
    <row r="485" spans="1:15">
      <c r="A485" s="1" t="s">
        <v>7</v>
      </c>
      <c r="B485" s="1" t="s">
        <v>1</v>
      </c>
      <c r="C485" s="1" t="s">
        <v>8</v>
      </c>
      <c r="D485" s="2">
        <v>41670</v>
      </c>
      <c r="E485" s="1">
        <v>154.5926</v>
      </c>
      <c r="F485" s="1" t="s">
        <v>3</v>
      </c>
      <c r="G485" s="1" t="s">
        <v>144</v>
      </c>
      <c r="H485" s="1">
        <v>-2.13</v>
      </c>
      <c r="I485" s="1">
        <v>-2.73</v>
      </c>
      <c r="J485" s="1">
        <v>0.64</v>
      </c>
      <c r="K485" s="1">
        <v>3.05</v>
      </c>
      <c r="L485" s="1">
        <v>13.87</v>
      </c>
      <c r="M485" s="1">
        <v>53</v>
      </c>
      <c r="N485" s="1">
        <v>5.04</v>
      </c>
      <c r="O485" s="3">
        <v>33960864</v>
      </c>
    </row>
    <row r="486" spans="1:15">
      <c r="A486" s="1" t="s">
        <v>9</v>
      </c>
      <c r="B486" s="1" t="s">
        <v>1</v>
      </c>
      <c r="C486" s="1" t="s">
        <v>8</v>
      </c>
      <c r="D486" s="2">
        <v>41670</v>
      </c>
      <c r="E486" s="1">
        <v>135.739</v>
      </c>
      <c r="F486" s="1" t="s">
        <v>3</v>
      </c>
      <c r="G486" s="1" t="s">
        <v>145</v>
      </c>
      <c r="H486" s="1">
        <v>-0.75</v>
      </c>
      <c r="I486" s="1">
        <v>3.04</v>
      </c>
      <c r="J486" s="1">
        <v>4.32</v>
      </c>
      <c r="K486" s="1">
        <v>6.77</v>
      </c>
      <c r="L486" s="1">
        <v>1.55</v>
      </c>
      <c r="M486" s="1">
        <v>34.380000000000003</v>
      </c>
      <c r="N486" s="1">
        <v>0.37</v>
      </c>
      <c r="O486" s="3">
        <v>28285263</v>
      </c>
    </row>
    <row r="487" spans="1:15">
      <c r="A487" s="1" t="s">
        <v>28</v>
      </c>
      <c r="B487" s="1" t="s">
        <v>29</v>
      </c>
      <c r="C487" s="1" t="s">
        <v>30</v>
      </c>
      <c r="D487" s="2">
        <v>41670</v>
      </c>
      <c r="E487" s="1">
        <v>110.26730000000001</v>
      </c>
      <c r="F487" s="1" t="s">
        <v>3</v>
      </c>
      <c r="G487" s="1" t="s">
        <v>146</v>
      </c>
      <c r="H487" s="1">
        <v>0.66</v>
      </c>
      <c r="I487" s="1">
        <v>3.15</v>
      </c>
      <c r="J487" s="1">
        <v>7.27</v>
      </c>
      <c r="K487" s="1">
        <v>7.08</v>
      </c>
      <c r="L487" s="1">
        <v>9.36</v>
      </c>
      <c r="M487" s="1">
        <v>0</v>
      </c>
      <c r="N487" s="1">
        <v>5.85</v>
      </c>
      <c r="O487" s="1">
        <v>0</v>
      </c>
    </row>
    <row r="488" spans="1:15">
      <c r="A488" s="1" t="s">
        <v>31</v>
      </c>
      <c r="B488" s="1" t="s">
        <v>29</v>
      </c>
      <c r="C488" s="1" t="s">
        <v>32</v>
      </c>
      <c r="D488" s="2">
        <v>41670</v>
      </c>
      <c r="E488" s="1">
        <v>109.176</v>
      </c>
      <c r="F488" s="1" t="s">
        <v>3</v>
      </c>
      <c r="G488" s="1" t="s">
        <v>147</v>
      </c>
      <c r="H488" s="1">
        <v>0.25</v>
      </c>
      <c r="I488" s="1">
        <v>1.49</v>
      </c>
      <c r="J488" s="1">
        <v>3.34</v>
      </c>
      <c r="K488" s="1">
        <v>3.13</v>
      </c>
      <c r="L488" s="1">
        <v>5.01</v>
      </c>
      <c r="M488" s="1">
        <v>0</v>
      </c>
      <c r="N488" s="1">
        <v>6.57</v>
      </c>
      <c r="O488" s="1">
        <v>0</v>
      </c>
    </row>
    <row r="489" spans="1:15">
      <c r="A489" s="1" t="s">
        <v>10</v>
      </c>
      <c r="B489" s="1" t="s">
        <v>11</v>
      </c>
      <c r="C489" s="1" t="s">
        <v>12</v>
      </c>
      <c r="D489" s="2">
        <v>41670</v>
      </c>
      <c r="E489" s="1">
        <v>106.0834</v>
      </c>
      <c r="F489" s="1" t="s">
        <v>3</v>
      </c>
      <c r="G489" s="1" t="s">
        <v>148</v>
      </c>
      <c r="H489" s="1">
        <v>0.54</v>
      </c>
      <c r="I489" s="1">
        <v>4</v>
      </c>
      <c r="J489" s="1">
        <v>4.37</v>
      </c>
      <c r="K489" s="1">
        <v>4.3600000000000003</v>
      </c>
      <c r="L489" s="1">
        <v>3.06</v>
      </c>
      <c r="M489" s="1">
        <v>0</v>
      </c>
      <c r="N489" s="1">
        <v>0.06</v>
      </c>
      <c r="O489" s="3">
        <v>21257518</v>
      </c>
    </row>
    <row r="490" spans="1:15">
      <c r="A490" s="1" t="s">
        <v>33</v>
      </c>
      <c r="B490" s="1" t="s">
        <v>34</v>
      </c>
      <c r="C490" s="1" t="s">
        <v>30</v>
      </c>
      <c r="D490" s="2">
        <v>41670</v>
      </c>
      <c r="E490" s="1">
        <v>131.42429999999999</v>
      </c>
      <c r="F490" s="1" t="s">
        <v>3</v>
      </c>
      <c r="G490" s="1" t="s">
        <v>61</v>
      </c>
      <c r="H490" s="1">
        <v>0.12</v>
      </c>
      <c r="I490" s="1">
        <v>1.4</v>
      </c>
      <c r="J490" s="1">
        <v>2.2799999999999998</v>
      </c>
      <c r="K490" s="1">
        <v>5.54</v>
      </c>
      <c r="L490" s="1">
        <v>7.5</v>
      </c>
      <c r="M490" s="1">
        <v>22.39</v>
      </c>
      <c r="N490" s="1">
        <v>9.86</v>
      </c>
      <c r="O490" s="1">
        <v>0</v>
      </c>
    </row>
    <row r="491" spans="1:15">
      <c r="A491" s="1" t="s">
        <v>35</v>
      </c>
      <c r="B491" s="1" t="s">
        <v>34</v>
      </c>
      <c r="C491" s="1" t="s">
        <v>32</v>
      </c>
      <c r="D491" s="2">
        <v>41670</v>
      </c>
      <c r="E491" s="1">
        <v>126.2139</v>
      </c>
      <c r="F491" s="1" t="s">
        <v>3</v>
      </c>
      <c r="G491" s="1" t="s">
        <v>68</v>
      </c>
      <c r="H491" s="1">
        <v>-0.01</v>
      </c>
      <c r="I491" s="1">
        <v>0.97</v>
      </c>
      <c r="J491" s="1">
        <v>1.9</v>
      </c>
      <c r="K491" s="1">
        <v>4.07</v>
      </c>
      <c r="L491" s="1">
        <v>6.77</v>
      </c>
      <c r="M491" s="1">
        <v>25.29</v>
      </c>
      <c r="N491" s="1">
        <v>5.31</v>
      </c>
      <c r="O491" s="1">
        <v>0</v>
      </c>
    </row>
    <row r="492" spans="1:15">
      <c r="A492" s="1" t="s">
        <v>0</v>
      </c>
      <c r="B492" s="1" t="s">
        <v>1</v>
      </c>
      <c r="C492" s="1" t="s">
        <v>2</v>
      </c>
      <c r="D492" s="2">
        <v>42004</v>
      </c>
      <c r="E492" s="1">
        <v>63.591000000000001</v>
      </c>
      <c r="F492" s="1" t="s">
        <v>3</v>
      </c>
      <c r="G492" s="1" t="s">
        <v>180</v>
      </c>
      <c r="H492" s="1">
        <v>-0.28000000000000003</v>
      </c>
      <c r="I492" s="1">
        <v>-0.26</v>
      </c>
      <c r="J492" s="1">
        <v>6.02</v>
      </c>
      <c r="K492" s="1">
        <v>13.25</v>
      </c>
      <c r="L492" s="1">
        <v>13.09</v>
      </c>
      <c r="M492" s="1">
        <v>43.51</v>
      </c>
      <c r="N492" s="1">
        <v>-7.77</v>
      </c>
      <c r="O492" s="3">
        <v>37821895</v>
      </c>
    </row>
    <row r="493" spans="1:15">
      <c r="A493" s="1" t="s">
        <v>4</v>
      </c>
      <c r="B493" s="1" t="s">
        <v>1</v>
      </c>
      <c r="C493" s="1" t="s">
        <v>2</v>
      </c>
      <c r="D493" s="2">
        <v>42004</v>
      </c>
      <c r="E493" s="1">
        <v>59.981299999999997</v>
      </c>
      <c r="F493" s="1" t="s">
        <v>3</v>
      </c>
      <c r="G493" s="1" t="s">
        <v>146</v>
      </c>
      <c r="H493" s="1">
        <v>-0.23</v>
      </c>
      <c r="I493" s="1">
        <v>5.03</v>
      </c>
      <c r="J493" s="1">
        <v>10.44</v>
      </c>
      <c r="K493" s="1">
        <v>6.78</v>
      </c>
      <c r="L493" s="1">
        <v>2.98</v>
      </c>
      <c r="M493" s="1">
        <v>20.190000000000001</v>
      </c>
      <c r="N493" s="1">
        <v>-12.58</v>
      </c>
      <c r="O493" s="3">
        <v>29452311</v>
      </c>
    </row>
    <row r="494" spans="1:15">
      <c r="A494" s="1" t="s">
        <v>5</v>
      </c>
      <c r="B494" s="1" t="s">
        <v>1</v>
      </c>
      <c r="C494" s="1" t="s">
        <v>6</v>
      </c>
      <c r="D494" s="2">
        <v>42004</v>
      </c>
      <c r="E494" s="1">
        <v>33.347499999999997</v>
      </c>
      <c r="F494" s="1" t="s">
        <v>3</v>
      </c>
      <c r="G494" s="1" t="s">
        <v>63</v>
      </c>
      <c r="H494" s="1">
        <v>-0.41</v>
      </c>
      <c r="I494" s="1">
        <v>0.03</v>
      </c>
      <c r="J494" s="1">
        <v>1.81</v>
      </c>
      <c r="K494" s="1">
        <v>-6.88</v>
      </c>
      <c r="L494" s="1">
        <v>-16.329999999999998</v>
      </c>
      <c r="M494" s="1">
        <v>2.93</v>
      </c>
      <c r="N494" s="1">
        <v>-17.64</v>
      </c>
      <c r="O494" s="1">
        <v>0</v>
      </c>
    </row>
    <row r="495" spans="1:15">
      <c r="A495" s="1" t="s">
        <v>7</v>
      </c>
      <c r="B495" s="1" t="s">
        <v>1</v>
      </c>
      <c r="C495" s="1" t="s">
        <v>8</v>
      </c>
      <c r="D495" s="2">
        <v>42004</v>
      </c>
      <c r="E495" s="1">
        <v>159.33930000000001</v>
      </c>
      <c r="F495" s="1" t="s">
        <v>3</v>
      </c>
      <c r="G495" s="1" t="s">
        <v>181</v>
      </c>
      <c r="H495" s="1">
        <v>-0.1</v>
      </c>
      <c r="I495" s="1">
        <v>0.36</v>
      </c>
      <c r="J495" s="1">
        <v>5.91</v>
      </c>
      <c r="K495" s="1">
        <v>10.49</v>
      </c>
      <c r="L495" s="1">
        <v>13.59</v>
      </c>
      <c r="M495" s="1">
        <v>58.17</v>
      </c>
      <c r="N495" s="1">
        <v>5.04</v>
      </c>
      <c r="O495" s="3">
        <v>30095081</v>
      </c>
    </row>
    <row r="496" spans="1:15">
      <c r="A496" s="1" t="s">
        <v>9</v>
      </c>
      <c r="B496" s="1" t="s">
        <v>1</v>
      </c>
      <c r="C496" s="1" t="s">
        <v>8</v>
      </c>
      <c r="D496" s="2">
        <v>42004</v>
      </c>
      <c r="E496" s="1">
        <v>131.73830000000001</v>
      </c>
      <c r="F496" s="1" t="s">
        <v>3</v>
      </c>
      <c r="G496" s="1" t="s">
        <v>172</v>
      </c>
      <c r="H496" s="1">
        <v>0.04</v>
      </c>
      <c r="I496" s="1">
        <v>2.62</v>
      </c>
      <c r="J496" s="1">
        <v>3.95</v>
      </c>
      <c r="K496" s="1">
        <v>3.12</v>
      </c>
      <c r="L496" s="1">
        <v>-1.64</v>
      </c>
      <c r="M496" s="1">
        <v>30.81</v>
      </c>
      <c r="N496" s="1">
        <v>0.37</v>
      </c>
      <c r="O496" s="3">
        <v>26427310</v>
      </c>
    </row>
    <row r="497" spans="1:15">
      <c r="A497" s="1" t="s">
        <v>28</v>
      </c>
      <c r="B497" s="1" t="s">
        <v>29</v>
      </c>
      <c r="C497" s="1" t="s">
        <v>30</v>
      </c>
      <c r="D497" s="2">
        <v>42004</v>
      </c>
      <c r="E497" s="1">
        <v>106.8916</v>
      </c>
      <c r="F497" s="1" t="s">
        <v>3</v>
      </c>
      <c r="G497" s="1" t="s">
        <v>63</v>
      </c>
      <c r="H497" s="1">
        <v>0.3</v>
      </c>
      <c r="I497" s="1">
        <v>1.2</v>
      </c>
      <c r="J497" s="1">
        <v>4.78</v>
      </c>
      <c r="K497" s="1">
        <v>3.66</v>
      </c>
      <c r="L497" s="1">
        <v>6.67</v>
      </c>
      <c r="M497" s="1">
        <v>0</v>
      </c>
      <c r="N497" s="1">
        <v>5.85</v>
      </c>
      <c r="O497" s="1">
        <v>0</v>
      </c>
    </row>
    <row r="498" spans="1:15">
      <c r="A498" s="1" t="s">
        <v>31</v>
      </c>
      <c r="B498" s="1" t="s">
        <v>29</v>
      </c>
      <c r="C498" s="1" t="s">
        <v>32</v>
      </c>
      <c r="D498" s="2">
        <v>42004</v>
      </c>
      <c r="E498" s="1">
        <v>107.5929</v>
      </c>
      <c r="F498" s="1" t="s">
        <v>3</v>
      </c>
      <c r="G498" s="1" t="s">
        <v>83</v>
      </c>
      <c r="H498" s="1">
        <v>0.16</v>
      </c>
      <c r="I498" s="1">
        <v>0.9</v>
      </c>
      <c r="J498" s="1">
        <v>2.83</v>
      </c>
      <c r="K498" s="1">
        <v>2.2200000000000002</v>
      </c>
      <c r="L498" s="1">
        <v>4.4000000000000004</v>
      </c>
      <c r="M498" s="1">
        <v>0</v>
      </c>
      <c r="N498" s="1">
        <v>6.57</v>
      </c>
      <c r="O498" s="1">
        <v>0</v>
      </c>
    </row>
    <row r="499" spans="1:15">
      <c r="A499" s="1" t="s">
        <v>10</v>
      </c>
      <c r="B499" s="1" t="s">
        <v>11</v>
      </c>
      <c r="C499" s="1" t="s">
        <v>12</v>
      </c>
      <c r="D499" s="2">
        <v>42004</v>
      </c>
      <c r="E499" s="1">
        <v>102.13460000000001</v>
      </c>
      <c r="F499" s="1" t="s">
        <v>3</v>
      </c>
      <c r="G499" s="1" t="s">
        <v>87</v>
      </c>
      <c r="H499" s="1">
        <v>-0.54</v>
      </c>
      <c r="I499" s="1">
        <v>0.56000000000000005</v>
      </c>
      <c r="J499" s="1">
        <v>2.86</v>
      </c>
      <c r="K499" s="1">
        <v>2.86</v>
      </c>
      <c r="L499" s="1">
        <v>-0.43</v>
      </c>
      <c r="M499" s="1">
        <v>0</v>
      </c>
      <c r="N499" s="1">
        <v>0.06</v>
      </c>
      <c r="O499" s="3">
        <v>21257518</v>
      </c>
    </row>
    <row r="500" spans="1:15">
      <c r="A500" s="1" t="s">
        <v>33</v>
      </c>
      <c r="B500" s="1" t="s">
        <v>34</v>
      </c>
      <c r="C500" s="1" t="s">
        <v>30</v>
      </c>
      <c r="D500" s="2">
        <v>42004</v>
      </c>
      <c r="E500" s="1">
        <v>129.5909</v>
      </c>
      <c r="F500" s="1" t="s">
        <v>3</v>
      </c>
      <c r="G500" s="1" t="s">
        <v>46</v>
      </c>
      <c r="H500" s="1">
        <v>-0.06</v>
      </c>
      <c r="I500" s="1">
        <v>0.78</v>
      </c>
      <c r="J500" s="1">
        <v>2.54</v>
      </c>
      <c r="K500" s="1">
        <v>5.83</v>
      </c>
      <c r="L500" s="1">
        <v>7.41</v>
      </c>
      <c r="M500" s="1">
        <v>20.98</v>
      </c>
      <c r="N500" s="1">
        <v>9.86</v>
      </c>
      <c r="O500" s="1">
        <v>0</v>
      </c>
    </row>
    <row r="501" spans="1:15">
      <c r="A501" s="1" t="s">
        <v>35</v>
      </c>
      <c r="B501" s="1" t="s">
        <v>34</v>
      </c>
      <c r="C501" s="1" t="s">
        <v>32</v>
      </c>
      <c r="D501" s="2">
        <v>42004</v>
      </c>
      <c r="E501" s="1">
        <v>125.0095</v>
      </c>
      <c r="F501" s="1" t="s">
        <v>3</v>
      </c>
      <c r="G501" s="1" t="s">
        <v>61</v>
      </c>
      <c r="H501" s="1">
        <v>0.01</v>
      </c>
      <c r="I501" s="1">
        <v>0.82</v>
      </c>
      <c r="J501" s="1">
        <v>2.2400000000000002</v>
      </c>
      <c r="K501" s="1">
        <v>5.33</v>
      </c>
      <c r="L501" s="1">
        <v>6.95</v>
      </c>
      <c r="M501" s="1">
        <v>24.8</v>
      </c>
      <c r="N501" s="1">
        <v>5.31</v>
      </c>
      <c r="O501" s="1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43"/>
  <sheetViews>
    <sheetView showGridLines="0" workbookViewId="0">
      <selection activeCell="I4" sqref="I4:J12"/>
    </sheetView>
  </sheetViews>
  <sheetFormatPr defaultRowHeight="15"/>
  <cols>
    <col min="1" max="1" width="11.42578125" style="35" bestFit="1" customWidth="1"/>
    <col min="2" max="2" width="9.140625" style="35"/>
    <col min="3" max="3" width="14.140625" style="35" customWidth="1"/>
    <col min="4" max="7" width="12" style="35" customWidth="1"/>
    <col min="8" max="8" width="5.42578125" style="36" customWidth="1"/>
    <col min="9" max="9" width="17.7109375" style="36" bestFit="1" customWidth="1"/>
    <col min="10" max="10" width="7.85546875" style="36" bestFit="1" customWidth="1"/>
    <col min="11" max="11" width="2" style="36" customWidth="1"/>
    <col min="12" max="13" width="9.140625" style="36"/>
    <col min="14" max="16384" width="9.140625" style="49"/>
  </cols>
  <sheetData>
    <row r="1" spans="1:11" ht="30">
      <c r="A1" s="34" t="s">
        <v>240</v>
      </c>
    </row>
    <row r="2" spans="1:11">
      <c r="A2" s="37" t="s">
        <v>241</v>
      </c>
    </row>
    <row r="3" spans="1:11" ht="15.75" thickBot="1">
      <c r="A3" s="37"/>
    </row>
    <row r="4" spans="1:11">
      <c r="A4" s="89" t="s">
        <v>242</v>
      </c>
      <c r="B4" s="90"/>
      <c r="C4" s="90"/>
      <c r="D4" s="90"/>
      <c r="E4" s="90"/>
      <c r="F4" s="90"/>
      <c r="G4" s="91"/>
      <c r="I4" s="92" t="s">
        <v>254</v>
      </c>
      <c r="J4" s="92"/>
    </row>
    <row r="5" spans="1:11" ht="15" customHeight="1">
      <c r="A5" s="38" t="s">
        <v>255</v>
      </c>
      <c r="B5" s="38" t="s">
        <v>248</v>
      </c>
      <c r="C5" s="39" t="s">
        <v>256</v>
      </c>
      <c r="D5" s="39" t="s">
        <v>257</v>
      </c>
      <c r="E5" s="39" t="s">
        <v>243</v>
      </c>
      <c r="F5" s="39" t="s">
        <v>258</v>
      </c>
      <c r="G5" s="39" t="s">
        <v>244</v>
      </c>
      <c r="I5" s="50" t="s">
        <v>247</v>
      </c>
      <c r="J5" s="53">
        <f>B6</f>
        <v>112.8227</v>
      </c>
    </row>
    <row r="6" spans="1:11">
      <c r="A6" s="40">
        <v>40724</v>
      </c>
      <c r="B6" s="41">
        <v>112.8227</v>
      </c>
      <c r="C6" s="39"/>
      <c r="D6" s="42">
        <f>+B6</f>
        <v>112.8227</v>
      </c>
      <c r="E6" s="43"/>
      <c r="F6" s="42">
        <f>+B6</f>
        <v>112.8227</v>
      </c>
      <c r="G6" s="41"/>
      <c r="I6" s="50" t="s">
        <v>248</v>
      </c>
      <c r="J6" s="53">
        <f>B42</f>
        <v>133.38999999999999</v>
      </c>
    </row>
    <row r="7" spans="1:11">
      <c r="A7" s="40">
        <v>40755</v>
      </c>
      <c r="B7" s="41">
        <v>113.0694</v>
      </c>
      <c r="C7" s="44">
        <f>LN(B7/B6)</f>
        <v>2.1842295333116251E-3</v>
      </c>
      <c r="D7" s="45">
        <f t="shared" ref="D7:D42" si="0">IF(B7&gt;D6,B7, D6)</f>
        <v>113.0694</v>
      </c>
      <c r="E7" s="43">
        <f t="shared" ref="E7:E42" si="1">+(B7-D7)/D7</f>
        <v>0</v>
      </c>
      <c r="F7" s="45">
        <f t="shared" ref="F7:F42" si="2">IF(B7&lt;F6,B7,F6)</f>
        <v>112.8227</v>
      </c>
      <c r="G7" s="46">
        <f t="shared" ref="G7:G42" si="3">+(B7-F7)/F7</f>
        <v>2.1866167003626409E-3</v>
      </c>
      <c r="I7" s="50" t="s">
        <v>249</v>
      </c>
      <c r="J7" s="55">
        <f>+J6/J5-1</f>
        <v>0.18229753409553218</v>
      </c>
    </row>
    <row r="8" spans="1:11">
      <c r="A8" s="40">
        <v>40786</v>
      </c>
      <c r="B8" s="41">
        <v>112.4543</v>
      </c>
      <c r="C8" s="44">
        <f t="shared" ref="C8:C42" si="4">LN(B8/B7)</f>
        <v>-5.4548725940866015E-3</v>
      </c>
      <c r="D8" s="45">
        <f t="shared" si="0"/>
        <v>113.0694</v>
      </c>
      <c r="E8" s="43">
        <f t="shared" si="1"/>
        <v>-5.4400217919260046E-3</v>
      </c>
      <c r="F8" s="45">
        <f t="shared" si="2"/>
        <v>112.4543</v>
      </c>
      <c r="G8" s="46">
        <f t="shared" si="3"/>
        <v>0</v>
      </c>
      <c r="I8" s="51" t="s">
        <v>250</v>
      </c>
      <c r="J8" s="55">
        <f>(1+J7)^(12/36)-1</f>
        <v>5.7407195188388993E-2</v>
      </c>
    </row>
    <row r="9" spans="1:11">
      <c r="A9" s="40">
        <v>40816</v>
      </c>
      <c r="B9" s="41">
        <v>111.9768</v>
      </c>
      <c r="C9" s="44">
        <f t="shared" si="4"/>
        <v>-4.2552099107475592E-3</v>
      </c>
      <c r="D9" s="45">
        <f t="shared" si="0"/>
        <v>113.0694</v>
      </c>
      <c r="E9" s="43">
        <f t="shared" si="1"/>
        <v>-9.6630918710102331E-3</v>
      </c>
      <c r="F9" s="45">
        <f t="shared" si="2"/>
        <v>111.9768</v>
      </c>
      <c r="G9" s="46">
        <f t="shared" si="3"/>
        <v>0</v>
      </c>
      <c r="I9" s="52" t="s">
        <v>251</v>
      </c>
      <c r="J9" s="56">
        <f>MIN(E7:E42)</f>
        <v>-9.6630918710102331E-3</v>
      </c>
    </row>
    <row r="10" spans="1:11">
      <c r="A10" s="40">
        <v>40847</v>
      </c>
      <c r="B10" s="41">
        <v>112.3336</v>
      </c>
      <c r="C10" s="44">
        <f t="shared" si="4"/>
        <v>3.1813085877679336E-3</v>
      </c>
      <c r="D10" s="45">
        <f t="shared" si="0"/>
        <v>113.0694</v>
      </c>
      <c r="E10" s="43">
        <f t="shared" si="1"/>
        <v>-6.5075077784086371E-3</v>
      </c>
      <c r="F10" s="45">
        <f t="shared" si="2"/>
        <v>111.9768</v>
      </c>
      <c r="G10" s="46">
        <f t="shared" si="3"/>
        <v>3.1863743203950005E-3</v>
      </c>
      <c r="I10" s="52" t="s">
        <v>252</v>
      </c>
      <c r="J10" s="56">
        <f>MAX(G7:G42)</f>
        <v>0.19122889741446433</v>
      </c>
    </row>
    <row r="11" spans="1:11">
      <c r="A11" s="40">
        <v>40877</v>
      </c>
      <c r="B11" s="41">
        <v>112.2022</v>
      </c>
      <c r="C11" s="44">
        <f t="shared" si="4"/>
        <v>-1.1704148291727719E-3</v>
      </c>
      <c r="D11" s="45">
        <f t="shared" si="0"/>
        <v>113.0694</v>
      </c>
      <c r="E11" s="43">
        <f t="shared" si="1"/>
        <v>-7.6696259111660343E-3</v>
      </c>
      <c r="F11" s="45">
        <f t="shared" si="2"/>
        <v>111.9768</v>
      </c>
      <c r="G11" s="46">
        <f t="shared" si="3"/>
        <v>2.0129169613706376E-3</v>
      </c>
      <c r="I11" s="50" t="s">
        <v>240</v>
      </c>
      <c r="J11" s="57">
        <f>J8/ABS(J9)</f>
        <v>5.9408723372084973</v>
      </c>
    </row>
    <row r="12" spans="1:11">
      <c r="A12" s="40">
        <v>40908</v>
      </c>
      <c r="B12" s="41">
        <v>112.6396</v>
      </c>
      <c r="C12" s="44">
        <f t="shared" si="4"/>
        <v>3.8907405275613468E-3</v>
      </c>
      <c r="D12" s="45">
        <f t="shared" si="0"/>
        <v>113.0694</v>
      </c>
      <c r="E12" s="43">
        <f t="shared" si="1"/>
        <v>-3.8012052774667607E-3</v>
      </c>
      <c r="F12" s="45">
        <f t="shared" si="2"/>
        <v>111.9768</v>
      </c>
      <c r="G12" s="46">
        <f t="shared" si="3"/>
        <v>5.9190832386709063E-3</v>
      </c>
      <c r="I12" s="35" t="s">
        <v>253</v>
      </c>
      <c r="J12" s="57">
        <f>J8/ABS(E43-10%)</f>
        <v>0.5663032198148007</v>
      </c>
    </row>
    <row r="13" spans="1:11">
      <c r="A13" s="40">
        <v>40939</v>
      </c>
      <c r="B13" s="41">
        <v>112.4286</v>
      </c>
      <c r="C13" s="44">
        <f t="shared" si="4"/>
        <v>-1.8749877753996399E-3</v>
      </c>
      <c r="D13" s="45">
        <f t="shared" si="0"/>
        <v>113.0694</v>
      </c>
      <c r="E13" s="43">
        <f t="shared" si="1"/>
        <v>-5.6673158255018483E-3</v>
      </c>
      <c r="F13" s="45">
        <f t="shared" si="2"/>
        <v>111.9768</v>
      </c>
      <c r="G13" s="46">
        <f t="shared" si="3"/>
        <v>4.0347643440427463E-3</v>
      </c>
      <c r="K13" s="47"/>
    </row>
    <row r="14" spans="1:11">
      <c r="A14" s="40">
        <v>40968</v>
      </c>
      <c r="B14" s="41">
        <v>114.67570000000001</v>
      </c>
      <c r="C14" s="44">
        <f t="shared" si="4"/>
        <v>1.978979118048442E-2</v>
      </c>
      <c r="D14" s="45">
        <f t="shared" si="0"/>
        <v>114.67570000000001</v>
      </c>
      <c r="E14" s="43">
        <f t="shared" si="1"/>
        <v>0</v>
      </c>
      <c r="F14" s="45">
        <f t="shared" si="2"/>
        <v>111.9768</v>
      </c>
      <c r="G14" s="46">
        <f t="shared" si="3"/>
        <v>2.410231405076774E-2</v>
      </c>
    </row>
    <row r="15" spans="1:11">
      <c r="A15" s="40">
        <v>40999</v>
      </c>
      <c r="B15" s="41">
        <v>114.91800000000001</v>
      </c>
      <c r="C15" s="44">
        <f t="shared" si="4"/>
        <v>2.1106858764310182E-3</v>
      </c>
      <c r="D15" s="45">
        <f t="shared" si="0"/>
        <v>114.91800000000001</v>
      </c>
      <c r="E15" s="43">
        <f t="shared" si="1"/>
        <v>0</v>
      </c>
      <c r="F15" s="45">
        <f t="shared" si="2"/>
        <v>111.9768</v>
      </c>
      <c r="G15" s="46">
        <f t="shared" si="3"/>
        <v>2.6266155132134594E-2</v>
      </c>
    </row>
    <row r="16" spans="1:11">
      <c r="A16" s="40">
        <v>41029</v>
      </c>
      <c r="B16" s="41">
        <v>115.2629</v>
      </c>
      <c r="C16" s="44">
        <f t="shared" si="4"/>
        <v>2.9967756501013587E-3</v>
      </c>
      <c r="D16" s="45">
        <f t="shared" si="0"/>
        <v>115.2629</v>
      </c>
      <c r="E16" s="43">
        <f t="shared" si="1"/>
        <v>0</v>
      </c>
      <c r="F16" s="45">
        <f t="shared" si="2"/>
        <v>111.9768</v>
      </c>
      <c r="G16" s="46">
        <f t="shared" si="3"/>
        <v>2.9346257439040988E-2</v>
      </c>
    </row>
    <row r="17" spans="1:7">
      <c r="A17" s="40">
        <v>41060</v>
      </c>
      <c r="B17" s="41">
        <v>115.3719</v>
      </c>
      <c r="C17" s="44">
        <f t="shared" si="4"/>
        <v>9.4521735761800881E-4</v>
      </c>
      <c r="D17" s="45">
        <f t="shared" si="0"/>
        <v>115.3719</v>
      </c>
      <c r="E17" s="43">
        <f t="shared" si="1"/>
        <v>0</v>
      </c>
      <c r="F17" s="45">
        <f t="shared" si="2"/>
        <v>111.9768</v>
      </c>
      <c r="G17" s="46">
        <f t="shared" si="3"/>
        <v>3.031967336091047E-2</v>
      </c>
    </row>
    <row r="18" spans="1:7">
      <c r="A18" s="40">
        <v>41090</v>
      </c>
      <c r="B18" s="41">
        <v>115.898</v>
      </c>
      <c r="C18" s="44">
        <f t="shared" si="4"/>
        <v>4.5496703851239462E-3</v>
      </c>
      <c r="D18" s="45">
        <f t="shared" si="0"/>
        <v>115.898</v>
      </c>
      <c r="E18" s="43">
        <f t="shared" si="1"/>
        <v>0</v>
      </c>
      <c r="F18" s="45">
        <f t="shared" si="2"/>
        <v>111.9768</v>
      </c>
      <c r="G18" s="46">
        <f t="shared" si="3"/>
        <v>3.5017968007658717E-2</v>
      </c>
    </row>
    <row r="19" spans="1:7">
      <c r="A19" s="40">
        <v>41121</v>
      </c>
      <c r="B19" s="41">
        <v>116.8678</v>
      </c>
      <c r="C19" s="44">
        <f t="shared" si="4"/>
        <v>8.3328874917321955E-3</v>
      </c>
      <c r="D19" s="45">
        <f t="shared" si="0"/>
        <v>116.8678</v>
      </c>
      <c r="E19" s="43">
        <f t="shared" si="1"/>
        <v>0</v>
      </c>
      <c r="F19" s="45">
        <f t="shared" si="2"/>
        <v>111.9768</v>
      </c>
      <c r="G19" s="46">
        <f t="shared" si="3"/>
        <v>4.3678690585907128E-2</v>
      </c>
    </row>
    <row r="20" spans="1:7">
      <c r="A20" s="40">
        <v>41152</v>
      </c>
      <c r="B20" s="41">
        <v>117.46510000000001</v>
      </c>
      <c r="C20" s="44">
        <f t="shared" si="4"/>
        <v>5.097886754907327E-3</v>
      </c>
      <c r="D20" s="45">
        <f t="shared" si="0"/>
        <v>117.46510000000001</v>
      </c>
      <c r="E20" s="43">
        <f t="shared" si="1"/>
        <v>0</v>
      </c>
      <c r="F20" s="45">
        <f t="shared" si="2"/>
        <v>111.9768</v>
      </c>
      <c r="G20" s="46">
        <f t="shared" si="3"/>
        <v>4.9012831229326162E-2</v>
      </c>
    </row>
    <row r="21" spans="1:7">
      <c r="A21" s="40">
        <v>41182</v>
      </c>
      <c r="B21" s="41">
        <v>118.21129999999999</v>
      </c>
      <c r="C21" s="44">
        <f t="shared" si="4"/>
        <v>6.3324328913011083E-3</v>
      </c>
      <c r="D21" s="45">
        <f t="shared" si="0"/>
        <v>118.21129999999999</v>
      </c>
      <c r="E21" s="43">
        <f t="shared" si="1"/>
        <v>0</v>
      </c>
      <c r="F21" s="45">
        <f t="shared" si="2"/>
        <v>111.9768</v>
      </c>
      <c r="G21" s="46">
        <f t="shared" si="3"/>
        <v>5.5676711604546632E-2</v>
      </c>
    </row>
    <row r="22" spans="1:7">
      <c r="A22" s="40">
        <v>41213</v>
      </c>
      <c r="B22" s="41">
        <v>118.2377</v>
      </c>
      <c r="C22" s="44">
        <f t="shared" si="4"/>
        <v>2.2330396922554257E-4</v>
      </c>
      <c r="D22" s="45">
        <f t="shared" si="0"/>
        <v>118.2377</v>
      </c>
      <c r="E22" s="43">
        <f t="shared" si="1"/>
        <v>0</v>
      </c>
      <c r="F22" s="45">
        <f t="shared" si="2"/>
        <v>111.9768</v>
      </c>
      <c r="G22" s="46">
        <f t="shared" si="3"/>
        <v>5.5912474726907774E-2</v>
      </c>
    </row>
    <row r="23" spans="1:7">
      <c r="A23" s="40">
        <v>41243</v>
      </c>
      <c r="B23" s="41">
        <v>118.39960000000001</v>
      </c>
      <c r="C23" s="44">
        <f t="shared" si="4"/>
        <v>1.3683390172314837E-3</v>
      </c>
      <c r="D23" s="45">
        <f t="shared" si="0"/>
        <v>118.39960000000001</v>
      </c>
      <c r="E23" s="43">
        <f t="shared" si="1"/>
        <v>0</v>
      </c>
      <c r="F23" s="45">
        <f t="shared" si="2"/>
        <v>111.9768</v>
      </c>
      <c r="G23" s="46">
        <f t="shared" si="3"/>
        <v>5.7358309935629612E-2</v>
      </c>
    </row>
    <row r="24" spans="1:7">
      <c r="A24" s="40">
        <v>41274</v>
      </c>
      <c r="B24" s="41">
        <v>119.12949999999999</v>
      </c>
      <c r="C24" s="44">
        <f t="shared" si="4"/>
        <v>6.1457926410318272E-3</v>
      </c>
      <c r="D24" s="45">
        <f t="shared" si="0"/>
        <v>119.12949999999999</v>
      </c>
      <c r="E24" s="43">
        <f t="shared" si="1"/>
        <v>0</v>
      </c>
      <c r="F24" s="45">
        <f t="shared" si="2"/>
        <v>111.9768</v>
      </c>
      <c r="G24" s="46">
        <f t="shared" si="3"/>
        <v>6.3876624443634719E-2</v>
      </c>
    </row>
    <row r="25" spans="1:7">
      <c r="A25" s="40">
        <v>41305</v>
      </c>
      <c r="B25" s="41">
        <v>121.217</v>
      </c>
      <c r="C25" s="44">
        <f t="shared" si="4"/>
        <v>1.737119111868585E-2</v>
      </c>
      <c r="D25" s="45">
        <f t="shared" si="0"/>
        <v>121.217</v>
      </c>
      <c r="E25" s="43">
        <f t="shared" si="1"/>
        <v>0</v>
      </c>
      <c r="F25" s="45">
        <f t="shared" si="2"/>
        <v>111.9768</v>
      </c>
      <c r="G25" s="46">
        <f t="shared" si="3"/>
        <v>8.2518878910631505E-2</v>
      </c>
    </row>
    <row r="26" spans="1:7">
      <c r="A26" s="40">
        <v>41333</v>
      </c>
      <c r="B26" s="41">
        <v>121.7637</v>
      </c>
      <c r="C26" s="44">
        <f t="shared" si="4"/>
        <v>4.4999534739743599E-3</v>
      </c>
      <c r="D26" s="45">
        <f t="shared" si="0"/>
        <v>121.7637</v>
      </c>
      <c r="E26" s="43">
        <f t="shared" si="1"/>
        <v>0</v>
      </c>
      <c r="F26" s="45">
        <f t="shared" si="2"/>
        <v>111.9768</v>
      </c>
      <c r="G26" s="46">
        <f t="shared" si="3"/>
        <v>8.7401140236191804E-2</v>
      </c>
    </row>
    <row r="27" spans="1:7">
      <c r="A27" s="40">
        <v>41364</v>
      </c>
      <c r="B27" s="41">
        <v>122.70099999999999</v>
      </c>
      <c r="C27" s="44">
        <f t="shared" si="4"/>
        <v>7.6682203433929503E-3</v>
      </c>
      <c r="D27" s="45">
        <f t="shared" si="0"/>
        <v>122.70099999999999</v>
      </c>
      <c r="E27" s="43">
        <f t="shared" si="1"/>
        <v>0</v>
      </c>
      <c r="F27" s="45">
        <f t="shared" si="2"/>
        <v>111.9768</v>
      </c>
      <c r="G27" s="46">
        <f t="shared" si="3"/>
        <v>9.5771624122139548E-2</v>
      </c>
    </row>
    <row r="28" spans="1:7">
      <c r="A28" s="40">
        <v>41394</v>
      </c>
      <c r="B28" s="41">
        <v>123.7175</v>
      </c>
      <c r="C28" s="44">
        <f t="shared" si="4"/>
        <v>8.2502390509522627E-3</v>
      </c>
      <c r="D28" s="45">
        <f t="shared" si="0"/>
        <v>123.7175</v>
      </c>
      <c r="E28" s="43">
        <f t="shared" si="1"/>
        <v>0</v>
      </c>
      <c r="F28" s="45">
        <f t="shared" si="2"/>
        <v>111.9768</v>
      </c>
      <c r="G28" s="46">
        <f t="shared" si="3"/>
        <v>0.10484939737517061</v>
      </c>
    </row>
    <row r="29" spans="1:7">
      <c r="A29" s="40">
        <v>41425</v>
      </c>
      <c r="B29" s="41">
        <v>124.39230000000001</v>
      </c>
      <c r="C29" s="44">
        <f t="shared" si="4"/>
        <v>5.4395405894075944E-3</v>
      </c>
      <c r="D29" s="45">
        <f t="shared" si="0"/>
        <v>124.39230000000001</v>
      </c>
      <c r="E29" s="43">
        <f t="shared" si="1"/>
        <v>0</v>
      </c>
      <c r="F29" s="45">
        <f t="shared" si="2"/>
        <v>111.9768</v>
      </c>
      <c r="G29" s="46">
        <f t="shared" si="3"/>
        <v>0.11087564566946018</v>
      </c>
    </row>
    <row r="30" spans="1:7">
      <c r="A30" s="40">
        <v>41455</v>
      </c>
      <c r="B30" s="41">
        <v>123.4298</v>
      </c>
      <c r="C30" s="44">
        <f t="shared" si="4"/>
        <v>-7.7677078803566396E-3</v>
      </c>
      <c r="D30" s="45">
        <f t="shared" si="0"/>
        <v>124.39230000000001</v>
      </c>
      <c r="E30" s="43">
        <f t="shared" si="1"/>
        <v>-7.7376171997784885E-3</v>
      </c>
      <c r="F30" s="45">
        <f t="shared" si="2"/>
        <v>111.9768</v>
      </c>
      <c r="G30" s="46">
        <f t="shared" si="3"/>
        <v>0.10228011516671313</v>
      </c>
    </row>
    <row r="31" spans="1:7">
      <c r="A31" s="40">
        <v>41486</v>
      </c>
      <c r="B31" s="41">
        <v>124.378</v>
      </c>
      <c r="C31" s="44">
        <f t="shared" si="4"/>
        <v>7.6527423879667157E-3</v>
      </c>
      <c r="D31" s="45">
        <f t="shared" si="0"/>
        <v>124.39230000000001</v>
      </c>
      <c r="E31" s="43">
        <f t="shared" si="1"/>
        <v>-1.1495888411104024E-4</v>
      </c>
      <c r="F31" s="45">
        <f t="shared" si="2"/>
        <v>111.9768</v>
      </c>
      <c r="G31" s="46">
        <f t="shared" si="3"/>
        <v>0.11074794064484789</v>
      </c>
    </row>
    <row r="32" spans="1:7">
      <c r="A32" s="40">
        <v>41517</v>
      </c>
      <c r="B32" s="41">
        <v>124.127</v>
      </c>
      <c r="C32" s="44">
        <f t="shared" si="4"/>
        <v>-2.0200807658211687E-3</v>
      </c>
      <c r="D32" s="45">
        <f t="shared" si="0"/>
        <v>124.39230000000001</v>
      </c>
      <c r="E32" s="43">
        <f t="shared" si="1"/>
        <v>-2.1327686681571973E-3</v>
      </c>
      <c r="F32" s="45">
        <f t="shared" si="2"/>
        <v>111.9768</v>
      </c>
      <c r="G32" s="46">
        <f t="shared" si="3"/>
        <v>0.10850640489815747</v>
      </c>
    </row>
    <row r="33" spans="1:7">
      <c r="A33" s="40">
        <v>41547</v>
      </c>
      <c r="B33" s="41">
        <v>125.3588</v>
      </c>
      <c r="C33" s="44">
        <f t="shared" si="4"/>
        <v>9.8747905454981463E-3</v>
      </c>
      <c r="D33" s="45">
        <f t="shared" si="0"/>
        <v>125.3588</v>
      </c>
      <c r="E33" s="43">
        <f t="shared" si="1"/>
        <v>0</v>
      </c>
      <c r="F33" s="45">
        <f t="shared" si="2"/>
        <v>111.9768</v>
      </c>
      <c r="G33" s="46">
        <f t="shared" si="3"/>
        <v>0.11950689785741336</v>
      </c>
    </row>
    <row r="34" spans="1:7">
      <c r="A34" s="40">
        <v>41578</v>
      </c>
      <c r="B34" s="41">
        <v>126.5745</v>
      </c>
      <c r="C34" s="44">
        <f t="shared" si="4"/>
        <v>9.6510420504808351E-3</v>
      </c>
      <c r="D34" s="45">
        <f t="shared" si="0"/>
        <v>126.5745</v>
      </c>
      <c r="E34" s="43">
        <f t="shared" si="1"/>
        <v>0</v>
      </c>
      <c r="F34" s="45">
        <f t="shared" si="2"/>
        <v>111.9768</v>
      </c>
      <c r="G34" s="46">
        <f t="shared" si="3"/>
        <v>0.13036361103371416</v>
      </c>
    </row>
    <row r="35" spans="1:7">
      <c r="A35" s="40">
        <v>41608</v>
      </c>
      <c r="B35" s="41">
        <v>127.8566</v>
      </c>
      <c r="C35" s="44">
        <f t="shared" si="4"/>
        <v>1.0078255779440088E-2</v>
      </c>
      <c r="D35" s="45">
        <f t="shared" si="0"/>
        <v>127.8566</v>
      </c>
      <c r="E35" s="43">
        <f t="shared" si="1"/>
        <v>0</v>
      </c>
      <c r="F35" s="45">
        <f t="shared" si="2"/>
        <v>111.9768</v>
      </c>
      <c r="G35" s="46">
        <f t="shared" si="3"/>
        <v>0.14181330418443824</v>
      </c>
    </row>
    <row r="36" spans="1:7">
      <c r="A36" s="40">
        <v>41639</v>
      </c>
      <c r="B36" s="41">
        <v>129.0155</v>
      </c>
      <c r="C36" s="44">
        <f t="shared" si="4"/>
        <v>9.0232287819206267E-3</v>
      </c>
      <c r="D36" s="45">
        <f t="shared" si="0"/>
        <v>129.0155</v>
      </c>
      <c r="E36" s="43">
        <f t="shared" si="1"/>
        <v>0</v>
      </c>
      <c r="F36" s="45">
        <f t="shared" si="2"/>
        <v>111.9768</v>
      </c>
      <c r="G36" s="46">
        <f t="shared" si="3"/>
        <v>0.15216276943081072</v>
      </c>
    </row>
    <row r="37" spans="1:7">
      <c r="A37" s="40">
        <v>41670</v>
      </c>
      <c r="B37" s="41">
        <v>128.9314</v>
      </c>
      <c r="C37" s="44">
        <f t="shared" si="4"/>
        <v>-6.5207221315661157E-4</v>
      </c>
      <c r="D37" s="45">
        <f t="shared" si="0"/>
        <v>129.0155</v>
      </c>
      <c r="E37" s="43">
        <f t="shared" si="1"/>
        <v>-6.5185966027342835E-4</v>
      </c>
      <c r="F37" s="45">
        <f t="shared" si="2"/>
        <v>111.9768</v>
      </c>
      <c r="G37" s="46">
        <f t="shared" si="3"/>
        <v>0.15141172099934985</v>
      </c>
    </row>
    <row r="38" spans="1:7">
      <c r="A38" s="40">
        <v>41698</v>
      </c>
      <c r="B38" s="41">
        <v>130.52189999999999</v>
      </c>
      <c r="C38" s="44">
        <f t="shared" si="4"/>
        <v>1.2260548805920108E-2</v>
      </c>
      <c r="D38" s="45">
        <f t="shared" si="0"/>
        <v>130.52189999999999</v>
      </c>
      <c r="E38" s="43">
        <f t="shared" si="1"/>
        <v>0</v>
      </c>
      <c r="F38" s="45">
        <f t="shared" si="2"/>
        <v>111.9768</v>
      </c>
      <c r="G38" s="46">
        <f t="shared" si="3"/>
        <v>0.16561555607947354</v>
      </c>
    </row>
    <row r="39" spans="1:7">
      <c r="A39" s="40">
        <v>41729</v>
      </c>
      <c r="B39" s="41">
        <v>130.832233</v>
      </c>
      <c r="C39" s="44">
        <f t="shared" si="4"/>
        <v>2.3748095527479471E-3</v>
      </c>
      <c r="D39" s="45">
        <f t="shared" si="0"/>
        <v>130.832233</v>
      </c>
      <c r="E39" s="43">
        <f t="shared" si="1"/>
        <v>0</v>
      </c>
      <c r="F39" s="45">
        <f t="shared" si="2"/>
        <v>111.9768</v>
      </c>
      <c r="G39" s="46">
        <f t="shared" si="3"/>
        <v>0.16838696051324922</v>
      </c>
    </row>
    <row r="40" spans="1:7">
      <c r="A40" s="40">
        <v>41759</v>
      </c>
      <c r="B40" s="41">
        <v>131.33000000000001</v>
      </c>
      <c r="C40" s="44">
        <f t="shared" si="4"/>
        <v>3.7974012691638945E-3</v>
      </c>
      <c r="D40" s="45">
        <f t="shared" si="0"/>
        <v>131.33000000000001</v>
      </c>
      <c r="E40" s="43">
        <f t="shared" si="1"/>
        <v>0</v>
      </c>
      <c r="F40" s="45">
        <f t="shared" si="2"/>
        <v>111.9768</v>
      </c>
      <c r="G40" s="46">
        <f t="shared" si="3"/>
        <v>0.17283222953326061</v>
      </c>
    </row>
    <row r="41" spans="1:7">
      <c r="A41" s="40">
        <v>41790</v>
      </c>
      <c r="B41" s="41">
        <v>132.78</v>
      </c>
      <c r="C41" s="44">
        <f t="shared" si="4"/>
        <v>1.0980383693944685E-2</v>
      </c>
      <c r="D41" s="45">
        <f t="shared" si="0"/>
        <v>132.78</v>
      </c>
      <c r="E41" s="43">
        <f t="shared" si="1"/>
        <v>0</v>
      </c>
      <c r="F41" s="45">
        <f t="shared" si="2"/>
        <v>111.9768</v>
      </c>
      <c r="G41" s="46">
        <f t="shared" si="3"/>
        <v>0.18578134042051572</v>
      </c>
    </row>
    <row r="42" spans="1:7">
      <c r="A42" s="40">
        <v>41820</v>
      </c>
      <c r="B42" s="41">
        <v>133.38999999999999</v>
      </c>
      <c r="C42" s="44">
        <f t="shared" si="4"/>
        <v>4.5835448619393473E-3</v>
      </c>
      <c r="D42" s="45">
        <f t="shared" si="0"/>
        <v>133.38999999999999</v>
      </c>
      <c r="E42" s="43">
        <f t="shared" si="1"/>
        <v>0</v>
      </c>
      <c r="F42" s="45">
        <f t="shared" si="2"/>
        <v>111.9768</v>
      </c>
      <c r="G42" s="46">
        <f t="shared" si="3"/>
        <v>0.19122889741446433</v>
      </c>
    </row>
    <row r="43" spans="1:7">
      <c r="A43" s="38" t="s">
        <v>245</v>
      </c>
      <c r="B43" s="38"/>
      <c r="C43" s="38"/>
      <c r="D43" s="38" t="s">
        <v>246</v>
      </c>
      <c r="E43" s="48">
        <f>AVERAGE(E7:E42)</f>
        <v>-1.371832579661102E-3</v>
      </c>
      <c r="F43" s="38"/>
      <c r="G43" s="48">
        <f>AVERAGE(G7:G42)</f>
        <v>7.9721172238091886E-2</v>
      </c>
    </row>
  </sheetData>
  <mergeCells count="2">
    <mergeCell ref="A4:G4"/>
    <mergeCell ref="I4:J4"/>
  </mergeCells>
  <hyperlinks>
    <hyperlink ref="A2" r:id="rId1" display="http://investexcel.net"/>
  </hyperlinks>
  <pageMargins left="0.7" right="0.7" top="0.75" bottom="0.75" header="0.3" footer="0.3"/>
  <pageSetup paperSize="9" orientation="portrait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43"/>
  <sheetViews>
    <sheetView showGridLines="0" workbookViewId="0">
      <selection activeCell="I4" sqref="I4:J12"/>
    </sheetView>
  </sheetViews>
  <sheetFormatPr defaultRowHeight="15"/>
  <cols>
    <col min="1" max="1" width="11.42578125" style="35" bestFit="1" customWidth="1"/>
    <col min="2" max="2" width="9.140625" style="35"/>
    <col min="3" max="3" width="14.140625" style="35" customWidth="1"/>
    <col min="4" max="7" width="12" style="35" customWidth="1"/>
    <col min="8" max="8" width="5.42578125" style="36" customWidth="1"/>
    <col min="9" max="9" width="17.7109375" style="36" bestFit="1" customWidth="1"/>
    <col min="10" max="10" width="7.85546875" style="36" bestFit="1" customWidth="1"/>
    <col min="11" max="11" width="2" style="36" customWidth="1"/>
    <col min="12" max="13" width="9.140625" style="36"/>
    <col min="14" max="16384" width="9.140625" style="49"/>
  </cols>
  <sheetData>
    <row r="1" spans="1:11" ht="30">
      <c r="A1" s="34" t="s">
        <v>240</v>
      </c>
    </row>
    <row r="2" spans="1:11">
      <c r="A2" s="37" t="s">
        <v>241</v>
      </c>
    </row>
    <row r="3" spans="1:11" ht="15.75" thickBot="1">
      <c r="A3" s="37"/>
    </row>
    <row r="4" spans="1:11">
      <c r="A4" s="89" t="s">
        <v>242</v>
      </c>
      <c r="B4" s="90"/>
      <c r="C4" s="90"/>
      <c r="D4" s="90"/>
      <c r="E4" s="90"/>
      <c r="F4" s="90"/>
      <c r="G4" s="91"/>
      <c r="I4" s="92" t="s">
        <v>254</v>
      </c>
      <c r="J4" s="92"/>
    </row>
    <row r="5" spans="1:11" ht="15" customHeight="1">
      <c r="A5" s="38" t="s">
        <v>255</v>
      </c>
      <c r="B5" s="38" t="s">
        <v>248</v>
      </c>
      <c r="C5" s="39" t="s">
        <v>256</v>
      </c>
      <c r="D5" s="39" t="s">
        <v>257</v>
      </c>
      <c r="E5" s="39" t="s">
        <v>243</v>
      </c>
      <c r="F5" s="39" t="s">
        <v>258</v>
      </c>
      <c r="G5" s="39" t="s">
        <v>244</v>
      </c>
      <c r="I5" s="50" t="s">
        <v>247</v>
      </c>
      <c r="J5" s="53">
        <f>B6</f>
        <v>133.78659999999999</v>
      </c>
    </row>
    <row r="6" spans="1:11">
      <c r="A6" s="40">
        <v>40724</v>
      </c>
      <c r="B6" s="41">
        <v>133.78659999999999</v>
      </c>
      <c r="C6" s="39"/>
      <c r="D6" s="42">
        <f>+B6</f>
        <v>133.78659999999999</v>
      </c>
      <c r="E6" s="43"/>
      <c r="F6" s="42">
        <f>+B6</f>
        <v>133.78659999999999</v>
      </c>
      <c r="G6" s="41"/>
      <c r="I6" s="50" t="s">
        <v>248</v>
      </c>
      <c r="J6" s="53">
        <f>B42</f>
        <v>159.04</v>
      </c>
    </row>
    <row r="7" spans="1:11">
      <c r="A7" s="40">
        <v>40755</v>
      </c>
      <c r="B7" s="41">
        <v>134.023</v>
      </c>
      <c r="C7" s="44">
        <f>LN(B7/B6)</f>
        <v>1.7654338111860984E-3</v>
      </c>
      <c r="D7" s="45">
        <f t="shared" ref="D7:D42" si="0">IF(B7&gt;D6,B7, D6)</f>
        <v>134.023</v>
      </c>
      <c r="E7" s="43">
        <f t="shared" ref="E7:E42" si="1">+(B7-D7)/D7</f>
        <v>0</v>
      </c>
      <c r="F7" s="45">
        <f t="shared" ref="F7:F42" si="2">IF(B7&lt;F6,B7,F6)</f>
        <v>133.78659999999999</v>
      </c>
      <c r="G7" s="46">
        <f t="shared" ref="G7:G42" si="3">+(B7-F7)/F7</f>
        <v>1.766993106933006E-3</v>
      </c>
      <c r="I7" s="50" t="s">
        <v>249</v>
      </c>
      <c r="J7" s="55">
        <f>+J6/J5-1</f>
        <v>0.18875881441041176</v>
      </c>
    </row>
    <row r="8" spans="1:11">
      <c r="A8" s="40">
        <v>40786</v>
      </c>
      <c r="B8" s="41">
        <v>131.46850000000001</v>
      </c>
      <c r="C8" s="44">
        <f t="shared" ref="C8:C42" si="4">LN(B8/B7)</f>
        <v>-1.9244147816786638E-2</v>
      </c>
      <c r="D8" s="45">
        <f t="shared" si="0"/>
        <v>134.023</v>
      </c>
      <c r="E8" s="43">
        <f t="shared" si="1"/>
        <v>-1.9060161315595011E-2</v>
      </c>
      <c r="F8" s="45">
        <f t="shared" si="2"/>
        <v>131.46850000000001</v>
      </c>
      <c r="G8" s="46">
        <f t="shared" si="3"/>
        <v>0</v>
      </c>
      <c r="I8" s="51" t="s">
        <v>250</v>
      </c>
      <c r="J8" s="55">
        <f>(1+J7)^(12/36)-1</f>
        <v>5.9329947485897483E-2</v>
      </c>
    </row>
    <row r="9" spans="1:11">
      <c r="A9" s="40">
        <v>40816</v>
      </c>
      <c r="B9" s="41">
        <v>128.39689999999999</v>
      </c>
      <c r="C9" s="44">
        <f t="shared" si="4"/>
        <v>-2.3641031534176724E-2</v>
      </c>
      <c r="D9" s="45">
        <f t="shared" si="0"/>
        <v>134.023</v>
      </c>
      <c r="E9" s="43">
        <f t="shared" si="1"/>
        <v>-4.1978615610753438E-2</v>
      </c>
      <c r="F9" s="45">
        <f t="shared" si="2"/>
        <v>128.39689999999999</v>
      </c>
      <c r="G9" s="46">
        <f t="shared" si="3"/>
        <v>0</v>
      </c>
      <c r="I9" s="52" t="s">
        <v>251</v>
      </c>
      <c r="J9" s="56">
        <f>MIN(E7:E42)</f>
        <v>-4.1978615610753438E-2</v>
      </c>
    </row>
    <row r="10" spans="1:11">
      <c r="A10" s="40">
        <v>40847</v>
      </c>
      <c r="B10" s="41">
        <v>129.80680000000001</v>
      </c>
      <c r="C10" s="44">
        <f t="shared" si="4"/>
        <v>1.0920943525221789E-2</v>
      </c>
      <c r="D10" s="45">
        <f t="shared" si="0"/>
        <v>134.023</v>
      </c>
      <c r="E10" s="43">
        <f t="shared" si="1"/>
        <v>-3.1458779463226359E-2</v>
      </c>
      <c r="F10" s="45">
        <f t="shared" si="2"/>
        <v>128.39689999999999</v>
      </c>
      <c r="G10" s="46">
        <f t="shared" si="3"/>
        <v>1.0980794707660557E-2</v>
      </c>
      <c r="I10" s="52" t="s">
        <v>252</v>
      </c>
      <c r="J10" s="56">
        <f>MAX(G7:G42)</f>
        <v>0.238659188812191</v>
      </c>
    </row>
    <row r="11" spans="1:11">
      <c r="A11" s="40">
        <v>40877</v>
      </c>
      <c r="B11" s="41">
        <v>129.05160000000001</v>
      </c>
      <c r="C11" s="44">
        <f t="shared" si="4"/>
        <v>-5.8348668044484993E-3</v>
      </c>
      <c r="D11" s="45">
        <f t="shared" si="0"/>
        <v>134.023</v>
      </c>
      <c r="E11" s="43">
        <f t="shared" si="1"/>
        <v>-3.7093633182364139E-2</v>
      </c>
      <c r="F11" s="45">
        <f t="shared" si="2"/>
        <v>128.39689999999999</v>
      </c>
      <c r="G11" s="46">
        <f t="shared" si="3"/>
        <v>5.0990327648098958E-3</v>
      </c>
      <c r="I11" s="50" t="s">
        <v>240</v>
      </c>
      <c r="J11" s="57">
        <f>J8/ABS(J9)</f>
        <v>1.4133374010242312</v>
      </c>
    </row>
    <row r="12" spans="1:11">
      <c r="A12" s="40">
        <v>40908</v>
      </c>
      <c r="B12" s="41">
        <v>130.697</v>
      </c>
      <c r="C12" s="44">
        <f t="shared" si="4"/>
        <v>1.2669342655512993E-2</v>
      </c>
      <c r="D12" s="45">
        <f t="shared" si="0"/>
        <v>134.023</v>
      </c>
      <c r="E12" s="43">
        <f t="shared" si="1"/>
        <v>-2.4816635950545753E-2</v>
      </c>
      <c r="F12" s="45">
        <f t="shared" si="2"/>
        <v>128.39689999999999</v>
      </c>
      <c r="G12" s="46">
        <f t="shared" si="3"/>
        <v>1.7913983904595945E-2</v>
      </c>
      <c r="I12" s="35" t="s">
        <v>253</v>
      </c>
      <c r="J12" s="57">
        <f>J8/ABS(E43-10%)</f>
        <v>0.56335085020359632</v>
      </c>
    </row>
    <row r="13" spans="1:11">
      <c r="A13" s="40">
        <v>40939</v>
      </c>
      <c r="B13" s="41">
        <v>132.88990000000001</v>
      </c>
      <c r="C13" s="44">
        <f t="shared" si="4"/>
        <v>1.6639298802551872E-2</v>
      </c>
      <c r="D13" s="45">
        <f t="shared" si="0"/>
        <v>134.023</v>
      </c>
      <c r="E13" s="43">
        <f t="shared" si="1"/>
        <v>-8.4545190004699546E-3</v>
      </c>
      <c r="F13" s="45">
        <f t="shared" si="2"/>
        <v>128.39689999999999</v>
      </c>
      <c r="G13" s="46">
        <f t="shared" si="3"/>
        <v>3.499305668594821E-2</v>
      </c>
      <c r="K13" s="47"/>
    </row>
    <row r="14" spans="1:11">
      <c r="A14" s="40">
        <v>40968</v>
      </c>
      <c r="B14" s="41">
        <v>136.88910000000001</v>
      </c>
      <c r="C14" s="44">
        <f t="shared" si="4"/>
        <v>2.9650143122784897E-2</v>
      </c>
      <c r="D14" s="45">
        <f t="shared" si="0"/>
        <v>136.88910000000001</v>
      </c>
      <c r="E14" s="43">
        <f t="shared" si="1"/>
        <v>0</v>
      </c>
      <c r="F14" s="45">
        <f t="shared" si="2"/>
        <v>128.39689999999999</v>
      </c>
      <c r="G14" s="46">
        <f t="shared" si="3"/>
        <v>6.6140226126954985E-2</v>
      </c>
    </row>
    <row r="15" spans="1:11">
      <c r="A15" s="40">
        <v>40999</v>
      </c>
      <c r="B15" s="41">
        <v>137.23150000000001</v>
      </c>
      <c r="C15" s="44">
        <f t="shared" si="4"/>
        <v>2.4981718124985662E-3</v>
      </c>
      <c r="D15" s="45">
        <f t="shared" si="0"/>
        <v>137.23150000000001</v>
      </c>
      <c r="E15" s="43">
        <f t="shared" si="1"/>
        <v>0</v>
      </c>
      <c r="F15" s="45">
        <f t="shared" si="2"/>
        <v>128.39689999999999</v>
      </c>
      <c r="G15" s="46">
        <f t="shared" si="3"/>
        <v>6.880695717731522E-2</v>
      </c>
    </row>
    <row r="16" spans="1:11">
      <c r="A16" s="40">
        <v>41029</v>
      </c>
      <c r="B16" s="41">
        <v>136.31540000000001</v>
      </c>
      <c r="C16" s="44">
        <f t="shared" si="4"/>
        <v>-6.6979623961430134E-3</v>
      </c>
      <c r="D16" s="45">
        <f t="shared" si="0"/>
        <v>137.23150000000001</v>
      </c>
      <c r="E16" s="43">
        <f t="shared" si="1"/>
        <v>-6.67558104371081E-3</v>
      </c>
      <c r="F16" s="45">
        <f t="shared" si="2"/>
        <v>128.39689999999999</v>
      </c>
      <c r="G16" s="46">
        <f t="shared" si="3"/>
        <v>6.1672049714596097E-2</v>
      </c>
    </row>
    <row r="17" spans="1:7">
      <c r="A17" s="40">
        <v>41060</v>
      </c>
      <c r="B17" s="41">
        <v>135.3638</v>
      </c>
      <c r="C17" s="44">
        <f t="shared" si="4"/>
        <v>-7.0053496302864646E-3</v>
      </c>
      <c r="D17" s="45">
        <f t="shared" si="0"/>
        <v>137.23150000000001</v>
      </c>
      <c r="E17" s="43">
        <f t="shared" si="1"/>
        <v>-1.3609849050691812E-2</v>
      </c>
      <c r="F17" s="45">
        <f t="shared" si="2"/>
        <v>128.39689999999999</v>
      </c>
      <c r="G17" s="46">
        <f t="shared" si="3"/>
        <v>5.426065582580273E-2</v>
      </c>
    </row>
    <row r="18" spans="1:7">
      <c r="A18" s="40">
        <v>41090</v>
      </c>
      <c r="B18" s="41">
        <v>137.08260000000001</v>
      </c>
      <c r="C18" s="44">
        <f t="shared" si="4"/>
        <v>1.2617695103172372E-2</v>
      </c>
      <c r="D18" s="45">
        <f t="shared" si="0"/>
        <v>137.23150000000001</v>
      </c>
      <c r="E18" s="43">
        <f t="shared" si="1"/>
        <v>-1.0850278543920134E-3</v>
      </c>
      <c r="F18" s="45">
        <f t="shared" si="2"/>
        <v>128.39689999999999</v>
      </c>
      <c r="G18" s="46">
        <f t="shared" si="3"/>
        <v>6.764727185780986E-2</v>
      </c>
    </row>
    <row r="19" spans="1:7">
      <c r="A19" s="40">
        <v>41121</v>
      </c>
      <c r="B19" s="41">
        <v>138.23740000000001</v>
      </c>
      <c r="C19" s="44">
        <f t="shared" si="4"/>
        <v>8.3888331554146291E-3</v>
      </c>
      <c r="D19" s="45">
        <f t="shared" si="0"/>
        <v>138.23740000000001</v>
      </c>
      <c r="E19" s="43">
        <f t="shared" si="1"/>
        <v>0</v>
      </c>
      <c r="F19" s="45">
        <f t="shared" si="2"/>
        <v>128.39689999999999</v>
      </c>
      <c r="G19" s="46">
        <f t="shared" si="3"/>
        <v>7.6641258472751453E-2</v>
      </c>
    </row>
    <row r="20" spans="1:7">
      <c r="A20" s="40">
        <v>41152</v>
      </c>
      <c r="B20" s="41">
        <v>139.3075</v>
      </c>
      <c r="C20" s="44">
        <f t="shared" si="4"/>
        <v>7.7112229596304769E-3</v>
      </c>
      <c r="D20" s="45">
        <f t="shared" si="0"/>
        <v>139.3075</v>
      </c>
      <c r="E20" s="43">
        <f t="shared" si="1"/>
        <v>0</v>
      </c>
      <c r="F20" s="45">
        <f t="shared" si="2"/>
        <v>128.39689999999999</v>
      </c>
      <c r="G20" s="46">
        <f t="shared" si="3"/>
        <v>8.4975571840130229E-2</v>
      </c>
    </row>
    <row r="21" spans="1:7">
      <c r="A21" s="40">
        <v>41182</v>
      </c>
      <c r="B21" s="41">
        <v>140.0822</v>
      </c>
      <c r="C21" s="44">
        <f t="shared" si="4"/>
        <v>5.5456731973847501E-3</v>
      </c>
      <c r="D21" s="45">
        <f t="shared" si="0"/>
        <v>140.0822</v>
      </c>
      <c r="E21" s="43">
        <f t="shared" si="1"/>
        <v>0</v>
      </c>
      <c r="F21" s="45">
        <f t="shared" si="2"/>
        <v>128.39689999999999</v>
      </c>
      <c r="G21" s="46">
        <f t="shared" si="3"/>
        <v>9.100920660857087E-2</v>
      </c>
    </row>
    <row r="22" spans="1:7">
      <c r="A22" s="40">
        <v>41213</v>
      </c>
      <c r="B22" s="41">
        <v>140.66040000000001</v>
      </c>
      <c r="C22" s="44">
        <f t="shared" si="4"/>
        <v>4.1190814469788924E-3</v>
      </c>
      <c r="D22" s="45">
        <f t="shared" si="0"/>
        <v>140.66040000000001</v>
      </c>
      <c r="E22" s="43">
        <f t="shared" si="1"/>
        <v>0</v>
      </c>
      <c r="F22" s="45">
        <f t="shared" si="2"/>
        <v>128.39689999999999</v>
      </c>
      <c r="G22" s="46">
        <f t="shared" si="3"/>
        <v>9.551243059606597E-2</v>
      </c>
    </row>
    <row r="23" spans="1:7">
      <c r="A23" s="40">
        <v>41243</v>
      </c>
      <c r="B23" s="41">
        <v>141.44390000000001</v>
      </c>
      <c r="C23" s="44">
        <f t="shared" si="4"/>
        <v>5.5546974261035369E-3</v>
      </c>
      <c r="D23" s="45">
        <f t="shared" si="0"/>
        <v>141.44390000000001</v>
      </c>
      <c r="E23" s="43">
        <f t="shared" si="1"/>
        <v>0</v>
      </c>
      <c r="F23" s="45">
        <f t="shared" si="2"/>
        <v>128.39689999999999</v>
      </c>
      <c r="G23" s="46">
        <f t="shared" si="3"/>
        <v>0.10161460284477294</v>
      </c>
    </row>
    <row r="24" spans="1:7">
      <c r="A24" s="40">
        <v>41274</v>
      </c>
      <c r="B24" s="41">
        <v>142.37260000000001</v>
      </c>
      <c r="C24" s="44">
        <f t="shared" si="4"/>
        <v>6.5443926946543805E-3</v>
      </c>
      <c r="D24" s="45">
        <f t="shared" si="0"/>
        <v>142.37260000000001</v>
      </c>
      <c r="E24" s="43">
        <f t="shared" si="1"/>
        <v>0</v>
      </c>
      <c r="F24" s="45">
        <f t="shared" si="2"/>
        <v>128.39689999999999</v>
      </c>
      <c r="G24" s="46">
        <f t="shared" si="3"/>
        <v>0.10884764351787324</v>
      </c>
    </row>
    <row r="25" spans="1:7">
      <c r="A25" s="40">
        <v>41305</v>
      </c>
      <c r="B25" s="41">
        <v>143.6046</v>
      </c>
      <c r="C25" s="44">
        <f t="shared" si="4"/>
        <v>8.6161247939917484E-3</v>
      </c>
      <c r="D25" s="45">
        <f t="shared" si="0"/>
        <v>143.6046</v>
      </c>
      <c r="E25" s="43">
        <f t="shared" si="1"/>
        <v>0</v>
      </c>
      <c r="F25" s="45">
        <f t="shared" si="2"/>
        <v>128.39689999999999</v>
      </c>
      <c r="G25" s="46">
        <f t="shared" si="3"/>
        <v>0.11844289075515077</v>
      </c>
    </row>
    <row r="26" spans="1:7">
      <c r="A26" s="40">
        <v>41333</v>
      </c>
      <c r="B26" s="41">
        <v>144.5206</v>
      </c>
      <c r="C26" s="44">
        <f t="shared" si="4"/>
        <v>6.3583684180815283E-3</v>
      </c>
      <c r="D26" s="45">
        <f t="shared" si="0"/>
        <v>144.5206</v>
      </c>
      <c r="E26" s="43">
        <f t="shared" si="1"/>
        <v>0</v>
      </c>
      <c r="F26" s="45">
        <f t="shared" si="2"/>
        <v>128.39689999999999</v>
      </c>
      <c r="G26" s="46">
        <f t="shared" si="3"/>
        <v>0.12557701938286683</v>
      </c>
    </row>
    <row r="27" spans="1:7">
      <c r="A27" s="40">
        <v>41364</v>
      </c>
      <c r="B27" s="41">
        <v>145.5847</v>
      </c>
      <c r="C27" s="44">
        <f t="shared" si="4"/>
        <v>7.3359898781291209E-3</v>
      </c>
      <c r="D27" s="45">
        <f t="shared" si="0"/>
        <v>145.5847</v>
      </c>
      <c r="E27" s="43">
        <f t="shared" si="1"/>
        <v>0</v>
      </c>
      <c r="F27" s="45">
        <f t="shared" si="2"/>
        <v>128.39689999999999</v>
      </c>
      <c r="G27" s="46">
        <f t="shared" si="3"/>
        <v>0.13386460265006409</v>
      </c>
    </row>
    <row r="28" spans="1:7">
      <c r="A28" s="40">
        <v>41394</v>
      </c>
      <c r="B28" s="41">
        <v>146.61160000000001</v>
      </c>
      <c r="C28" s="44">
        <f t="shared" si="4"/>
        <v>7.0288653745786637E-3</v>
      </c>
      <c r="D28" s="45">
        <f t="shared" si="0"/>
        <v>146.61160000000001</v>
      </c>
      <c r="E28" s="43">
        <f t="shared" si="1"/>
        <v>0</v>
      </c>
      <c r="F28" s="45">
        <f t="shared" si="2"/>
        <v>128.39689999999999</v>
      </c>
      <c r="G28" s="46">
        <f t="shared" si="3"/>
        <v>0.14186245929613583</v>
      </c>
    </row>
    <row r="29" spans="1:7">
      <c r="A29" s="40">
        <v>41425</v>
      </c>
      <c r="B29" s="41">
        <v>147.7704</v>
      </c>
      <c r="C29" s="44">
        <f t="shared" si="4"/>
        <v>7.8728046232273054E-3</v>
      </c>
      <c r="D29" s="45">
        <f t="shared" si="0"/>
        <v>147.7704</v>
      </c>
      <c r="E29" s="43">
        <f t="shared" si="1"/>
        <v>0</v>
      </c>
      <c r="F29" s="45">
        <f t="shared" si="2"/>
        <v>128.39689999999999</v>
      </c>
      <c r="G29" s="46">
        <f t="shared" si="3"/>
        <v>0.15088759931119838</v>
      </c>
    </row>
    <row r="30" spans="1:7">
      <c r="A30" s="40">
        <v>41455</v>
      </c>
      <c r="B30" s="41">
        <v>146.89599999999999</v>
      </c>
      <c r="C30" s="44">
        <f t="shared" si="4"/>
        <v>-5.934864419920958E-3</v>
      </c>
      <c r="D30" s="45">
        <f t="shared" si="0"/>
        <v>147.7704</v>
      </c>
      <c r="E30" s="43">
        <f t="shared" si="1"/>
        <v>-5.9172879006892352E-3</v>
      </c>
      <c r="F30" s="45">
        <f t="shared" si="2"/>
        <v>128.39689999999999</v>
      </c>
      <c r="G30" s="46">
        <f t="shared" si="3"/>
        <v>0.14407746604474095</v>
      </c>
    </row>
    <row r="31" spans="1:7">
      <c r="A31" s="40">
        <v>41486</v>
      </c>
      <c r="B31" s="41">
        <v>148.23840000000001</v>
      </c>
      <c r="C31" s="44">
        <f t="shared" si="4"/>
        <v>9.0969352093631523E-3</v>
      </c>
      <c r="D31" s="45">
        <f t="shared" si="0"/>
        <v>148.23840000000001</v>
      </c>
      <c r="E31" s="43">
        <f t="shared" si="1"/>
        <v>0</v>
      </c>
      <c r="F31" s="45">
        <f t="shared" si="2"/>
        <v>128.39689999999999</v>
      </c>
      <c r="G31" s="46">
        <f t="shared" si="3"/>
        <v>0.15453254712535916</v>
      </c>
    </row>
    <row r="32" spans="1:7">
      <c r="A32" s="40">
        <v>41517</v>
      </c>
      <c r="B32" s="41">
        <v>148.1653</v>
      </c>
      <c r="C32" s="44">
        <f t="shared" si="4"/>
        <v>-4.9324621441672615E-4</v>
      </c>
      <c r="D32" s="45">
        <f t="shared" si="0"/>
        <v>148.23840000000001</v>
      </c>
      <c r="E32" s="43">
        <f t="shared" si="1"/>
        <v>-4.9312458850075838E-4</v>
      </c>
      <c r="F32" s="45">
        <f t="shared" si="2"/>
        <v>128.39689999999999</v>
      </c>
      <c r="G32" s="46">
        <f t="shared" si="3"/>
        <v>0.15396321873814722</v>
      </c>
    </row>
    <row r="33" spans="1:7">
      <c r="A33" s="40">
        <v>41547</v>
      </c>
      <c r="B33" s="41">
        <v>149.76079999999999</v>
      </c>
      <c r="C33" s="44">
        <f t="shared" si="4"/>
        <v>1.0710812199065431E-2</v>
      </c>
      <c r="D33" s="45">
        <f t="shared" si="0"/>
        <v>149.76079999999999</v>
      </c>
      <c r="E33" s="43">
        <f t="shared" si="1"/>
        <v>0</v>
      </c>
      <c r="F33" s="45">
        <f t="shared" si="2"/>
        <v>128.39689999999999</v>
      </c>
      <c r="G33" s="46">
        <f t="shared" si="3"/>
        <v>0.16638953121142336</v>
      </c>
    </row>
    <row r="34" spans="1:7">
      <c r="A34" s="40">
        <v>41578</v>
      </c>
      <c r="B34" s="41">
        <v>151.38659999999999</v>
      </c>
      <c r="C34" s="44">
        <f t="shared" si="4"/>
        <v>1.0797475225471358E-2</v>
      </c>
      <c r="D34" s="45">
        <f t="shared" si="0"/>
        <v>151.38659999999999</v>
      </c>
      <c r="E34" s="43">
        <f t="shared" si="1"/>
        <v>0</v>
      </c>
      <c r="F34" s="45">
        <f t="shared" si="2"/>
        <v>128.39689999999999</v>
      </c>
      <c r="G34" s="46">
        <f t="shared" si="3"/>
        <v>0.17905183069061636</v>
      </c>
    </row>
    <row r="35" spans="1:7">
      <c r="A35" s="40">
        <v>41608</v>
      </c>
      <c r="B35" s="41">
        <v>152.69470000000001</v>
      </c>
      <c r="C35" s="44">
        <f t="shared" si="4"/>
        <v>8.6036732224899007E-3</v>
      </c>
      <c r="D35" s="45">
        <f t="shared" si="0"/>
        <v>152.69470000000001</v>
      </c>
      <c r="E35" s="43">
        <f t="shared" si="1"/>
        <v>0</v>
      </c>
      <c r="F35" s="45">
        <f t="shared" si="2"/>
        <v>128.39689999999999</v>
      </c>
      <c r="G35" s="46">
        <f t="shared" si="3"/>
        <v>0.18923977136519671</v>
      </c>
    </row>
    <row r="36" spans="1:7">
      <c r="A36" s="40">
        <v>41639</v>
      </c>
      <c r="B36" s="41">
        <v>153.75739999999999</v>
      </c>
      <c r="C36" s="44">
        <f t="shared" si="4"/>
        <v>6.9355325663955315E-3</v>
      </c>
      <c r="D36" s="45">
        <f t="shared" si="0"/>
        <v>153.75739999999999</v>
      </c>
      <c r="E36" s="43">
        <f t="shared" si="1"/>
        <v>0</v>
      </c>
      <c r="F36" s="45">
        <f t="shared" si="2"/>
        <v>128.39689999999999</v>
      </c>
      <c r="G36" s="46">
        <f t="shared" si="3"/>
        <v>0.19751645094235146</v>
      </c>
    </row>
    <row r="37" spans="1:7">
      <c r="A37" s="40">
        <v>41670</v>
      </c>
      <c r="B37" s="41">
        <v>153.64385100000001</v>
      </c>
      <c r="C37" s="44">
        <f t="shared" si="4"/>
        <v>-7.3876735891583529E-4</v>
      </c>
      <c r="D37" s="45">
        <f t="shared" si="0"/>
        <v>153.75739999999999</v>
      </c>
      <c r="E37" s="43">
        <f t="shared" si="1"/>
        <v>-7.38494537498538E-4</v>
      </c>
      <c r="F37" s="45">
        <f t="shared" si="2"/>
        <v>128.39689999999999</v>
      </c>
      <c r="G37" s="46">
        <f t="shared" si="3"/>
        <v>0.19663209158476588</v>
      </c>
    </row>
    <row r="38" spans="1:7">
      <c r="A38" s="40">
        <v>41698</v>
      </c>
      <c r="B38" s="41">
        <v>155.40350000000001</v>
      </c>
      <c r="C38" s="44">
        <f t="shared" si="4"/>
        <v>1.1387691951644591E-2</v>
      </c>
      <c r="D38" s="45">
        <f t="shared" si="0"/>
        <v>155.40350000000001</v>
      </c>
      <c r="E38" s="43">
        <f t="shared" si="1"/>
        <v>0</v>
      </c>
      <c r="F38" s="45">
        <f t="shared" si="2"/>
        <v>128.39689999999999</v>
      </c>
      <c r="G38" s="46">
        <f t="shared" si="3"/>
        <v>0.21033685392715887</v>
      </c>
    </row>
    <row r="39" spans="1:7">
      <c r="A39" s="40">
        <v>41729</v>
      </c>
      <c r="B39" s="41">
        <v>155.73755499999999</v>
      </c>
      <c r="C39" s="44">
        <f t="shared" si="4"/>
        <v>2.1472905808370421E-3</v>
      </c>
      <c r="D39" s="45">
        <f t="shared" si="0"/>
        <v>155.73755499999999</v>
      </c>
      <c r="E39" s="43">
        <f t="shared" si="1"/>
        <v>0</v>
      </c>
      <c r="F39" s="45">
        <f t="shared" si="2"/>
        <v>128.39689999999999</v>
      </c>
      <c r="G39" s="46">
        <f t="shared" si="3"/>
        <v>0.21293859119651642</v>
      </c>
    </row>
    <row r="40" spans="1:7">
      <c r="A40" s="40">
        <v>41759</v>
      </c>
      <c r="B40" s="41">
        <v>156.32</v>
      </c>
      <c r="C40" s="44">
        <f t="shared" si="4"/>
        <v>3.7329375111940163E-3</v>
      </c>
      <c r="D40" s="45">
        <f t="shared" si="0"/>
        <v>156.32</v>
      </c>
      <c r="E40" s="43">
        <f t="shared" si="1"/>
        <v>0</v>
      </c>
      <c r="F40" s="45">
        <f t="shared" si="2"/>
        <v>128.39689999999999</v>
      </c>
      <c r="G40" s="46">
        <f t="shared" si="3"/>
        <v>0.21747487672988997</v>
      </c>
    </row>
    <row r="41" spans="1:7">
      <c r="A41" s="40">
        <v>41790</v>
      </c>
      <c r="B41" s="41">
        <v>158.05000000000001</v>
      </c>
      <c r="C41" s="44">
        <f t="shared" si="4"/>
        <v>1.1006250367154229E-2</v>
      </c>
      <c r="D41" s="45">
        <f t="shared" si="0"/>
        <v>158.05000000000001</v>
      </c>
      <c r="E41" s="43">
        <f t="shared" si="1"/>
        <v>0</v>
      </c>
      <c r="F41" s="45">
        <f t="shared" si="2"/>
        <v>128.39689999999999</v>
      </c>
      <c r="G41" s="46">
        <f t="shared" si="3"/>
        <v>0.23094872228223598</v>
      </c>
    </row>
    <row r="42" spans="1:7">
      <c r="A42" s="40">
        <v>41820</v>
      </c>
      <c r="B42" s="41">
        <v>159.04</v>
      </c>
      <c r="C42" s="44">
        <f t="shared" si="4"/>
        <v>6.2443042466369834E-3</v>
      </c>
      <c r="D42" s="45">
        <f t="shared" si="0"/>
        <v>159.04</v>
      </c>
      <c r="E42" s="43">
        <f t="shared" si="1"/>
        <v>0</v>
      </c>
      <c r="F42" s="45">
        <f t="shared" si="2"/>
        <v>128.39689999999999</v>
      </c>
      <c r="G42" s="46">
        <f t="shared" si="3"/>
        <v>0.238659188812191</v>
      </c>
    </row>
    <row r="43" spans="1:7">
      <c r="A43" s="38" t="s">
        <v>245</v>
      </c>
      <c r="B43" s="38"/>
      <c r="C43" s="38"/>
      <c r="D43" s="38" t="s">
        <v>246</v>
      </c>
      <c r="E43" s="48">
        <f>AVERAGE(E7:E42)</f>
        <v>-5.3161585971788277E-3</v>
      </c>
      <c r="F43" s="38"/>
      <c r="G43" s="48">
        <f>AVERAGE(G7:G42)</f>
        <v>0.11417437354996113</v>
      </c>
    </row>
  </sheetData>
  <mergeCells count="2">
    <mergeCell ref="A4:G4"/>
    <mergeCell ref="I4:J4"/>
  </mergeCells>
  <hyperlinks>
    <hyperlink ref="A2" r:id="rId1" display="http://investexcel.net"/>
  </hyperlinks>
  <pageMargins left="0.7" right="0.7" top="0.75" bottom="0.75" header="0.3" footer="0.3"/>
  <pageSetup paperSize="9" orientation="portrait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>
  <dimension ref="C2:G9"/>
  <sheetViews>
    <sheetView workbookViewId="0">
      <selection activeCell="C2" sqref="C2:G9"/>
    </sheetView>
  </sheetViews>
  <sheetFormatPr defaultRowHeight="15"/>
  <cols>
    <col min="3" max="3" width="17.85546875" bestFit="1" customWidth="1"/>
    <col min="4" max="4" width="8.28515625" bestFit="1" customWidth="1"/>
    <col min="5" max="5" width="15.5703125" bestFit="1" customWidth="1"/>
    <col min="6" max="6" width="26.140625" bestFit="1" customWidth="1"/>
    <col min="7" max="7" width="33.42578125" bestFit="1" customWidth="1"/>
  </cols>
  <sheetData>
    <row r="2" spans="3:7" ht="15.75">
      <c r="C2" s="94" t="s">
        <v>261</v>
      </c>
      <c r="D2" s="94"/>
      <c r="E2" s="94"/>
      <c r="F2" s="94"/>
      <c r="G2" s="94"/>
    </row>
    <row r="3" spans="3:7" ht="15.75">
      <c r="C3" s="83" t="s">
        <v>262</v>
      </c>
      <c r="D3" s="83" t="s">
        <v>263</v>
      </c>
      <c r="E3" s="83" t="s">
        <v>264</v>
      </c>
      <c r="F3" s="83" t="s">
        <v>265</v>
      </c>
      <c r="G3" s="83" t="s">
        <v>266</v>
      </c>
    </row>
    <row r="4" spans="3:7" ht="31.5">
      <c r="C4" s="84" t="s">
        <v>267</v>
      </c>
      <c r="D4" s="84" t="s">
        <v>268</v>
      </c>
      <c r="E4" s="84" t="s">
        <v>269</v>
      </c>
      <c r="F4" s="85" t="s">
        <v>284</v>
      </c>
      <c r="G4" s="85" t="s">
        <v>270</v>
      </c>
    </row>
    <row r="5" spans="3:7" ht="15.75" customHeight="1">
      <c r="C5" s="93" t="s">
        <v>282</v>
      </c>
      <c r="D5" s="95" t="s">
        <v>271</v>
      </c>
      <c r="E5" s="95" t="s">
        <v>220</v>
      </c>
      <c r="F5" s="93" t="s">
        <v>283</v>
      </c>
      <c r="G5" s="93" t="s">
        <v>272</v>
      </c>
    </row>
    <row r="6" spans="3:7" ht="15.75" customHeight="1">
      <c r="C6" s="93"/>
      <c r="D6" s="95"/>
      <c r="E6" s="95"/>
      <c r="F6" s="93"/>
      <c r="G6" s="93"/>
    </row>
    <row r="7" spans="3:7" ht="15.75">
      <c r="C7" s="84" t="s">
        <v>273</v>
      </c>
      <c r="D7" s="84" t="s">
        <v>274</v>
      </c>
      <c r="E7" s="84" t="s">
        <v>275</v>
      </c>
      <c r="F7" s="85" t="s">
        <v>276</v>
      </c>
      <c r="G7" s="84" t="s">
        <v>277</v>
      </c>
    </row>
    <row r="8" spans="3:7">
      <c r="C8" s="95" t="s">
        <v>278</v>
      </c>
      <c r="D8" s="95" t="s">
        <v>279</v>
      </c>
      <c r="E8" s="95" t="s">
        <v>275</v>
      </c>
      <c r="F8" s="93" t="s">
        <v>281</v>
      </c>
      <c r="G8" s="93" t="s">
        <v>280</v>
      </c>
    </row>
    <row r="9" spans="3:7">
      <c r="C9" s="95"/>
      <c r="D9" s="95"/>
      <c r="E9" s="95"/>
      <c r="F9" s="93"/>
      <c r="G9" s="93"/>
    </row>
  </sheetData>
  <mergeCells count="11">
    <mergeCell ref="F8:F9"/>
    <mergeCell ref="C2:G2"/>
    <mergeCell ref="D5:D6"/>
    <mergeCell ref="E5:E6"/>
    <mergeCell ref="F5:F6"/>
    <mergeCell ref="G5:G6"/>
    <mergeCell ref="C8:C9"/>
    <mergeCell ref="D8:D9"/>
    <mergeCell ref="E8:E9"/>
    <mergeCell ref="G8:G9"/>
    <mergeCell ref="C5:C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43"/>
  <sheetViews>
    <sheetView showGridLines="0" workbookViewId="0">
      <selection activeCell="M11" sqref="M11"/>
    </sheetView>
  </sheetViews>
  <sheetFormatPr defaultRowHeight="15"/>
  <cols>
    <col min="1" max="1" width="11.42578125" style="35" bestFit="1" customWidth="1"/>
    <col min="2" max="2" width="9.140625" style="35"/>
    <col min="3" max="3" width="14.140625" style="35" customWidth="1"/>
    <col min="4" max="7" width="12" style="35" customWidth="1"/>
    <col min="8" max="8" width="5.42578125" style="36" customWidth="1"/>
    <col min="9" max="9" width="17.7109375" style="36" bestFit="1" customWidth="1"/>
    <col min="10" max="10" width="7.85546875" style="36" bestFit="1" customWidth="1"/>
    <col min="11" max="11" width="2" style="36" customWidth="1"/>
    <col min="12" max="13" width="9.140625" style="36"/>
    <col min="14" max="16384" width="9.140625" style="49"/>
  </cols>
  <sheetData>
    <row r="1" spans="1:11" ht="30">
      <c r="A1" s="34" t="s">
        <v>240</v>
      </c>
    </row>
    <row r="2" spans="1:11">
      <c r="A2" s="37" t="s">
        <v>241</v>
      </c>
    </row>
    <row r="3" spans="1:11" ht="15.75" thickBot="1">
      <c r="A3" s="37"/>
    </row>
    <row r="4" spans="1:11">
      <c r="A4" s="89" t="s">
        <v>242</v>
      </c>
      <c r="B4" s="90"/>
      <c r="C4" s="90"/>
      <c r="D4" s="90"/>
      <c r="E4" s="90"/>
      <c r="F4" s="90"/>
      <c r="G4" s="91"/>
      <c r="I4" s="92" t="s">
        <v>254</v>
      </c>
      <c r="J4" s="92"/>
    </row>
    <row r="5" spans="1:11" ht="15" customHeight="1">
      <c r="A5" s="38" t="s">
        <v>255</v>
      </c>
      <c r="B5" s="38" t="s">
        <v>248</v>
      </c>
      <c r="C5" s="39" t="s">
        <v>256</v>
      </c>
      <c r="D5" s="39" t="s">
        <v>257</v>
      </c>
      <c r="E5" s="39" t="s">
        <v>243</v>
      </c>
      <c r="F5" s="39" t="s">
        <v>258</v>
      </c>
      <c r="G5" s="39" t="s">
        <v>244</v>
      </c>
      <c r="I5" s="50" t="s">
        <v>247</v>
      </c>
      <c r="J5" s="53">
        <f>B6</f>
        <v>101.39870000000001</v>
      </c>
    </row>
    <row r="6" spans="1:11">
      <c r="A6" s="40">
        <v>40724</v>
      </c>
      <c r="B6" s="41">
        <v>101.39870000000001</v>
      </c>
      <c r="C6" s="39"/>
      <c r="D6" s="42">
        <f>+B6</f>
        <v>101.39870000000001</v>
      </c>
      <c r="E6" s="43"/>
      <c r="F6" s="42">
        <f>+B6</f>
        <v>101.39870000000001</v>
      </c>
      <c r="G6" s="41"/>
      <c r="I6" s="50" t="s">
        <v>248</v>
      </c>
      <c r="J6" s="53">
        <f>B42</f>
        <v>104.37</v>
      </c>
    </row>
    <row r="7" spans="1:11">
      <c r="A7" s="40">
        <v>40755</v>
      </c>
      <c r="B7" s="41">
        <v>101.2183</v>
      </c>
      <c r="C7" s="44">
        <f>LN(B7/B6)</f>
        <v>-1.7807000169688478E-3</v>
      </c>
      <c r="D7" s="45">
        <f t="shared" ref="D7:D42" si="0">IF(B7&gt;D6,B7, D6)</f>
        <v>101.39870000000001</v>
      </c>
      <c r="E7" s="43">
        <f t="shared" ref="E7:E42" si="1">+(B7-D7)/D7</f>
        <v>-1.7791155113429057E-3</v>
      </c>
      <c r="F7" s="45">
        <f t="shared" ref="F7:F42" si="2">IF(B7&lt;F6,B7,F6)</f>
        <v>101.2183</v>
      </c>
      <c r="G7" s="46">
        <f t="shared" ref="G7:G42" si="3">+(B7-F7)/F7</f>
        <v>0</v>
      </c>
      <c r="I7" s="50" t="s">
        <v>249</v>
      </c>
      <c r="J7" s="55">
        <f>+J6/J5-1</f>
        <v>2.9303137022466785E-2</v>
      </c>
    </row>
    <row r="8" spans="1:11">
      <c r="A8" s="40">
        <v>40786</v>
      </c>
      <c r="B8" s="41">
        <v>93.983199999999997</v>
      </c>
      <c r="C8" s="44">
        <f t="shared" ref="C8:C42" si="4">LN(B8/B7)</f>
        <v>-7.4163527652292255E-2</v>
      </c>
      <c r="D8" s="45">
        <f t="shared" si="0"/>
        <v>101.39870000000001</v>
      </c>
      <c r="E8" s="43">
        <f t="shared" si="1"/>
        <v>-7.3132101299129157E-2</v>
      </c>
      <c r="F8" s="45">
        <f t="shared" si="2"/>
        <v>93.983199999999997</v>
      </c>
      <c r="G8" s="46">
        <f t="shared" si="3"/>
        <v>0</v>
      </c>
      <c r="I8" s="51" t="s">
        <v>250</v>
      </c>
      <c r="J8" s="55">
        <f>(1+J7)^(12/36)-1</f>
        <v>9.67382763136726E-3</v>
      </c>
    </row>
    <row r="9" spans="1:11">
      <c r="A9" s="40">
        <v>40816</v>
      </c>
      <c r="B9" s="41">
        <v>88.955500000000001</v>
      </c>
      <c r="C9" s="44">
        <f t="shared" si="4"/>
        <v>-5.4979798202360167E-2</v>
      </c>
      <c r="D9" s="45">
        <f t="shared" si="0"/>
        <v>101.39870000000001</v>
      </c>
      <c r="E9" s="43">
        <f t="shared" si="1"/>
        <v>-0.12271557722140426</v>
      </c>
      <c r="F9" s="45">
        <f t="shared" si="2"/>
        <v>88.955500000000001</v>
      </c>
      <c r="G9" s="46">
        <f t="shared" si="3"/>
        <v>0</v>
      </c>
      <c r="I9" s="52" t="s">
        <v>251</v>
      </c>
      <c r="J9" s="56">
        <f>MIN(E7:E42)</f>
        <v>-0.16453465379733662</v>
      </c>
    </row>
    <row r="10" spans="1:11">
      <c r="A10" s="40">
        <v>40847</v>
      </c>
      <c r="B10" s="41">
        <v>90.479299999999995</v>
      </c>
      <c r="C10" s="44">
        <f t="shared" si="4"/>
        <v>1.6984850571123266E-2</v>
      </c>
      <c r="D10" s="45">
        <f t="shared" si="0"/>
        <v>101.39870000000001</v>
      </c>
      <c r="E10" s="43">
        <f t="shared" si="1"/>
        <v>-0.10768777114499505</v>
      </c>
      <c r="F10" s="45">
        <f t="shared" si="2"/>
        <v>88.955500000000001</v>
      </c>
      <c r="G10" s="46">
        <f t="shared" si="3"/>
        <v>1.71299132712423E-2</v>
      </c>
      <c r="I10" s="52" t="s">
        <v>252</v>
      </c>
      <c r="J10" s="56">
        <f>MAX(G7:G42)</f>
        <v>0.23201176649735403</v>
      </c>
    </row>
    <row r="11" spans="1:11">
      <c r="A11" s="40">
        <v>40877</v>
      </c>
      <c r="B11" s="41">
        <v>87.483099999999993</v>
      </c>
      <c r="C11" s="44">
        <f t="shared" si="4"/>
        <v>-3.3675463409638569E-2</v>
      </c>
      <c r="D11" s="45">
        <f t="shared" si="0"/>
        <v>101.39870000000001</v>
      </c>
      <c r="E11" s="43">
        <f t="shared" si="1"/>
        <v>-0.13723647344591214</v>
      </c>
      <c r="F11" s="45">
        <f t="shared" si="2"/>
        <v>87.483099999999993</v>
      </c>
      <c r="G11" s="46">
        <f t="shared" si="3"/>
        <v>0</v>
      </c>
      <c r="I11" s="50" t="s">
        <v>240</v>
      </c>
      <c r="J11" s="57">
        <f>J8/ABS(J9)</f>
        <v>5.8795076952499435E-2</v>
      </c>
    </row>
    <row r="12" spans="1:11">
      <c r="A12" s="40">
        <v>40908</v>
      </c>
      <c r="B12" s="41">
        <v>86.902600000000007</v>
      </c>
      <c r="C12" s="44">
        <f t="shared" si="4"/>
        <v>-6.6576805805324659E-3</v>
      </c>
      <c r="D12" s="45">
        <f t="shared" si="0"/>
        <v>101.39870000000001</v>
      </c>
      <c r="E12" s="43">
        <f t="shared" si="1"/>
        <v>-0.14296139891339826</v>
      </c>
      <c r="F12" s="45">
        <f t="shared" si="2"/>
        <v>86.902600000000007</v>
      </c>
      <c r="G12" s="46">
        <f t="shared" si="3"/>
        <v>0</v>
      </c>
      <c r="I12" s="35" t="s">
        <v>253</v>
      </c>
      <c r="J12" s="57">
        <f>J8/ABS(E43-10%)</f>
        <v>4.8109609947858525E-2</v>
      </c>
    </row>
    <row r="13" spans="1:11">
      <c r="A13" s="40">
        <v>40939</v>
      </c>
      <c r="B13" s="41">
        <v>88.597200000000001</v>
      </c>
      <c r="C13" s="44">
        <f t="shared" si="4"/>
        <v>1.9312303131445815E-2</v>
      </c>
      <c r="D13" s="45">
        <f t="shared" si="0"/>
        <v>101.39870000000001</v>
      </c>
      <c r="E13" s="43">
        <f t="shared" si="1"/>
        <v>-0.12624915309565116</v>
      </c>
      <c r="F13" s="45">
        <f t="shared" si="2"/>
        <v>86.902600000000007</v>
      </c>
      <c r="G13" s="46">
        <f t="shared" si="3"/>
        <v>1.9499991945005027E-2</v>
      </c>
      <c r="K13" s="47"/>
    </row>
    <row r="14" spans="1:11">
      <c r="A14" s="40">
        <v>40968</v>
      </c>
      <c r="B14" s="41">
        <v>92.376900000000006</v>
      </c>
      <c r="C14" s="44">
        <f t="shared" si="4"/>
        <v>4.1776692989573712E-2</v>
      </c>
      <c r="D14" s="45">
        <f t="shared" si="0"/>
        <v>101.39870000000001</v>
      </c>
      <c r="E14" s="43">
        <f t="shared" si="1"/>
        <v>-8.8973527274018291E-2</v>
      </c>
      <c r="F14" s="45">
        <f t="shared" si="2"/>
        <v>86.902600000000007</v>
      </c>
      <c r="G14" s="46">
        <f t="shared" si="3"/>
        <v>6.299351227696294E-2</v>
      </c>
    </row>
    <row r="15" spans="1:11">
      <c r="A15" s="40">
        <v>40999</v>
      </c>
      <c r="B15" s="41">
        <v>91.210999999999999</v>
      </c>
      <c r="C15" s="44">
        <f t="shared" si="4"/>
        <v>-1.270144355034372E-2</v>
      </c>
      <c r="D15" s="45">
        <f t="shared" si="0"/>
        <v>101.39870000000001</v>
      </c>
      <c r="E15" s="43">
        <f t="shared" si="1"/>
        <v>-0.10047170229993092</v>
      </c>
      <c r="F15" s="45">
        <f t="shared" si="2"/>
        <v>86.902600000000007</v>
      </c>
      <c r="G15" s="46">
        <f t="shared" si="3"/>
        <v>4.95773429103386E-2</v>
      </c>
    </row>
    <row r="16" spans="1:11">
      <c r="A16" s="40">
        <v>41029</v>
      </c>
      <c r="B16" s="41">
        <v>89.392799999999994</v>
      </c>
      <c r="C16" s="44">
        <f t="shared" si="4"/>
        <v>-2.0135361818640129E-2</v>
      </c>
      <c r="D16" s="45">
        <f t="shared" si="0"/>
        <v>101.39870000000001</v>
      </c>
      <c r="E16" s="43">
        <f t="shared" si="1"/>
        <v>-0.11840289865649176</v>
      </c>
      <c r="F16" s="45">
        <f t="shared" si="2"/>
        <v>86.902600000000007</v>
      </c>
      <c r="G16" s="46">
        <f t="shared" si="3"/>
        <v>2.8655069008291893E-2</v>
      </c>
    </row>
    <row r="17" spans="1:7">
      <c r="A17" s="40">
        <v>41060</v>
      </c>
      <c r="B17" s="41">
        <v>88.4876</v>
      </c>
      <c r="C17" s="44">
        <f t="shared" si="4"/>
        <v>-1.0177712820654383E-2</v>
      </c>
      <c r="D17" s="45">
        <f t="shared" si="0"/>
        <v>101.39870000000001</v>
      </c>
      <c r="E17" s="43">
        <f t="shared" si="1"/>
        <v>-0.12733003480320756</v>
      </c>
      <c r="F17" s="45">
        <f t="shared" si="2"/>
        <v>86.902600000000007</v>
      </c>
      <c r="G17" s="46">
        <f t="shared" si="3"/>
        <v>1.8238809886010243E-2</v>
      </c>
    </row>
    <row r="18" spans="1:7">
      <c r="A18" s="40">
        <v>41090</v>
      </c>
      <c r="B18" s="41">
        <v>87.884600000000006</v>
      </c>
      <c r="C18" s="44">
        <f t="shared" si="4"/>
        <v>-6.8378389506878043E-3</v>
      </c>
      <c r="D18" s="45">
        <f t="shared" si="0"/>
        <v>101.39870000000001</v>
      </c>
      <c r="E18" s="43">
        <f t="shared" si="1"/>
        <v>-0.13327685660664287</v>
      </c>
      <c r="F18" s="45">
        <f t="shared" si="2"/>
        <v>86.902600000000007</v>
      </c>
      <c r="G18" s="46">
        <f t="shared" si="3"/>
        <v>1.1300007134424047E-2</v>
      </c>
    </row>
    <row r="19" spans="1:7">
      <c r="A19" s="40">
        <v>41121</v>
      </c>
      <c r="B19" s="41">
        <v>86.296400000000006</v>
      </c>
      <c r="C19" s="44">
        <f t="shared" si="4"/>
        <v>-1.8236707980669835E-2</v>
      </c>
      <c r="D19" s="45">
        <f t="shared" si="0"/>
        <v>101.39870000000001</v>
      </c>
      <c r="E19" s="43">
        <f t="shared" si="1"/>
        <v>-0.14893977930683527</v>
      </c>
      <c r="F19" s="45">
        <f t="shared" si="2"/>
        <v>86.296400000000006</v>
      </c>
      <c r="G19" s="46">
        <f t="shared" si="3"/>
        <v>0</v>
      </c>
    </row>
    <row r="20" spans="1:7">
      <c r="A20" s="40">
        <v>41152</v>
      </c>
      <c r="B20" s="41">
        <v>86.960300000000004</v>
      </c>
      <c r="C20" s="44">
        <f t="shared" si="4"/>
        <v>7.6638103975753833E-3</v>
      </c>
      <c r="D20" s="45">
        <f t="shared" si="0"/>
        <v>101.39870000000001</v>
      </c>
      <c r="E20" s="43">
        <f t="shared" si="1"/>
        <v>-0.14239235808743111</v>
      </c>
      <c r="F20" s="45">
        <f t="shared" si="2"/>
        <v>86.296400000000006</v>
      </c>
      <c r="G20" s="46">
        <f t="shared" si="3"/>
        <v>7.6932525574647161E-3</v>
      </c>
    </row>
    <row r="21" spans="1:7">
      <c r="A21" s="40">
        <v>41182</v>
      </c>
      <c r="B21" s="41">
        <v>86.914599999999993</v>
      </c>
      <c r="C21" s="44">
        <f t="shared" si="4"/>
        <v>-5.2566530364467064E-4</v>
      </c>
      <c r="D21" s="45">
        <f t="shared" si="0"/>
        <v>101.39870000000001</v>
      </c>
      <c r="E21" s="43">
        <f t="shared" si="1"/>
        <v>-0.14284305420089224</v>
      </c>
      <c r="F21" s="45">
        <f t="shared" si="2"/>
        <v>86.296400000000006</v>
      </c>
      <c r="G21" s="46">
        <f t="shared" si="3"/>
        <v>7.1636823784072962E-3</v>
      </c>
    </row>
    <row r="22" spans="1:7">
      <c r="A22" s="40">
        <v>41213</v>
      </c>
      <c r="B22" s="41">
        <v>84.715100000000007</v>
      </c>
      <c r="C22" s="44">
        <f t="shared" si="4"/>
        <v>-2.5632165327495616E-2</v>
      </c>
      <c r="D22" s="45">
        <f t="shared" si="0"/>
        <v>101.39870000000001</v>
      </c>
      <c r="E22" s="43">
        <f t="shared" si="1"/>
        <v>-0.16453465379733662</v>
      </c>
      <c r="F22" s="45">
        <f t="shared" si="2"/>
        <v>84.715100000000007</v>
      </c>
      <c r="G22" s="46">
        <f t="shared" si="3"/>
        <v>0</v>
      </c>
    </row>
    <row r="23" spans="1:7">
      <c r="A23" s="40">
        <v>41243</v>
      </c>
      <c r="B23" s="41">
        <v>84.7714</v>
      </c>
      <c r="C23" s="44">
        <f t="shared" si="4"/>
        <v>6.6435972270095908E-4</v>
      </c>
      <c r="D23" s="45">
        <f t="shared" si="0"/>
        <v>101.39870000000001</v>
      </c>
      <c r="E23" s="43">
        <f t="shared" si="1"/>
        <v>-0.16397941985449521</v>
      </c>
      <c r="F23" s="45">
        <f t="shared" si="2"/>
        <v>84.715100000000007</v>
      </c>
      <c r="G23" s="46">
        <f t="shared" si="3"/>
        <v>6.6458045850141393E-4</v>
      </c>
    </row>
    <row r="24" spans="1:7">
      <c r="A24" s="40">
        <v>41274</v>
      </c>
      <c r="B24" s="41">
        <v>85.023499999999999</v>
      </c>
      <c r="C24" s="44">
        <f t="shared" si="4"/>
        <v>2.9694671070318642E-3</v>
      </c>
      <c r="D24" s="45">
        <f t="shared" si="0"/>
        <v>101.39870000000001</v>
      </c>
      <c r="E24" s="43">
        <f t="shared" si="1"/>
        <v>-0.16149319468592799</v>
      </c>
      <c r="F24" s="45">
        <f t="shared" si="2"/>
        <v>84.715100000000007</v>
      </c>
      <c r="G24" s="46">
        <f t="shared" si="3"/>
        <v>3.6404371829814493E-3</v>
      </c>
    </row>
    <row r="25" spans="1:7">
      <c r="A25" s="40">
        <v>41305</v>
      </c>
      <c r="B25" s="41">
        <v>88.278899999999993</v>
      </c>
      <c r="C25" s="44">
        <f t="shared" si="4"/>
        <v>3.7573432089882411E-2</v>
      </c>
      <c r="D25" s="45">
        <f t="shared" si="0"/>
        <v>101.39870000000001</v>
      </c>
      <c r="E25" s="43">
        <f t="shared" si="1"/>
        <v>-0.12938824659487755</v>
      </c>
      <c r="F25" s="45">
        <f t="shared" si="2"/>
        <v>84.715100000000007</v>
      </c>
      <c r="G25" s="46">
        <f t="shared" si="3"/>
        <v>4.206806106585468E-2</v>
      </c>
    </row>
    <row r="26" spans="1:7">
      <c r="A26" s="40">
        <v>41333</v>
      </c>
      <c r="B26" s="41">
        <v>87.501800000000003</v>
      </c>
      <c r="C26" s="44">
        <f t="shared" si="4"/>
        <v>-8.8417563769325521E-3</v>
      </c>
      <c r="D26" s="45">
        <f t="shared" si="0"/>
        <v>101.39870000000001</v>
      </c>
      <c r="E26" s="43">
        <f t="shared" si="1"/>
        <v>-0.13705205293558992</v>
      </c>
      <c r="F26" s="45">
        <f t="shared" si="2"/>
        <v>84.715100000000007</v>
      </c>
      <c r="G26" s="46">
        <f t="shared" si="3"/>
        <v>3.2894962055170757E-2</v>
      </c>
    </row>
    <row r="27" spans="1:7">
      <c r="A27" s="40">
        <v>41364</v>
      </c>
      <c r="B27" s="41">
        <v>88.191800000000001</v>
      </c>
      <c r="C27" s="44">
        <f t="shared" si="4"/>
        <v>7.8546235886256151E-3</v>
      </c>
      <c r="D27" s="45">
        <f t="shared" si="0"/>
        <v>101.39870000000001</v>
      </c>
      <c r="E27" s="43">
        <f t="shared" si="1"/>
        <v>-0.13024723196648483</v>
      </c>
      <c r="F27" s="45">
        <f t="shared" si="2"/>
        <v>84.715100000000007</v>
      </c>
      <c r="G27" s="46">
        <f t="shared" si="3"/>
        <v>4.1039909059895976E-2</v>
      </c>
    </row>
    <row r="28" spans="1:7">
      <c r="A28" s="40">
        <v>41394</v>
      </c>
      <c r="B28" s="41">
        <v>89.538600000000002</v>
      </c>
      <c r="C28" s="44">
        <f t="shared" si="4"/>
        <v>1.5155829051226484E-2</v>
      </c>
      <c r="D28" s="45">
        <f t="shared" si="0"/>
        <v>101.39870000000001</v>
      </c>
      <c r="E28" s="43">
        <f t="shared" si="1"/>
        <v>-0.11696501039954163</v>
      </c>
      <c r="F28" s="45">
        <f t="shared" si="2"/>
        <v>84.715100000000007</v>
      </c>
      <c r="G28" s="46">
        <f t="shared" si="3"/>
        <v>5.6937901271437975E-2</v>
      </c>
    </row>
    <row r="29" spans="1:7">
      <c r="A29" s="40">
        <v>41425</v>
      </c>
      <c r="B29" s="41">
        <v>88.8001</v>
      </c>
      <c r="C29" s="44">
        <f t="shared" si="4"/>
        <v>-8.2820410967869469E-3</v>
      </c>
      <c r="D29" s="45">
        <f t="shared" si="0"/>
        <v>101.39870000000001</v>
      </c>
      <c r="E29" s="43">
        <f t="shared" si="1"/>
        <v>-0.12424814124835924</v>
      </c>
      <c r="F29" s="45">
        <f t="shared" si="2"/>
        <v>84.715100000000007</v>
      </c>
      <c r="G29" s="46">
        <f t="shared" si="3"/>
        <v>4.822044712217767E-2</v>
      </c>
    </row>
    <row r="30" spans="1:7">
      <c r="A30" s="40">
        <v>41455</v>
      </c>
      <c r="B30" s="41">
        <v>88.972399999999993</v>
      </c>
      <c r="C30" s="44">
        <f t="shared" si="4"/>
        <v>1.9384331541916048E-3</v>
      </c>
      <c r="D30" s="45">
        <f t="shared" si="0"/>
        <v>101.39870000000001</v>
      </c>
      <c r="E30" s="43">
        <f t="shared" si="1"/>
        <v>-0.12254890841795814</v>
      </c>
      <c r="F30" s="45">
        <f t="shared" si="2"/>
        <v>84.715100000000007</v>
      </c>
      <c r="G30" s="46">
        <f t="shared" si="3"/>
        <v>5.0254323019154626E-2</v>
      </c>
    </row>
    <row r="31" spans="1:7">
      <c r="A31" s="40">
        <v>41486</v>
      </c>
      <c r="B31" s="41">
        <v>89.391499999999994</v>
      </c>
      <c r="C31" s="44">
        <f t="shared" si="4"/>
        <v>4.6993900816559644E-3</v>
      </c>
      <c r="D31" s="45">
        <f t="shared" si="0"/>
        <v>101.39870000000001</v>
      </c>
      <c r="E31" s="43">
        <f t="shared" si="1"/>
        <v>-0.11841571933367993</v>
      </c>
      <c r="F31" s="45">
        <f t="shared" si="2"/>
        <v>84.715100000000007</v>
      </c>
      <c r="G31" s="46">
        <f t="shared" si="3"/>
        <v>5.5201493004198618E-2</v>
      </c>
    </row>
    <row r="32" spans="1:7">
      <c r="A32" s="40">
        <v>41517</v>
      </c>
      <c r="B32" s="41">
        <v>90.751900000000006</v>
      </c>
      <c r="C32" s="44">
        <f t="shared" si="4"/>
        <v>1.5103810205446294E-2</v>
      </c>
      <c r="D32" s="45">
        <f t="shared" si="0"/>
        <v>101.39870000000001</v>
      </c>
      <c r="E32" s="43">
        <f t="shared" si="1"/>
        <v>-0.10499937375922964</v>
      </c>
      <c r="F32" s="45">
        <f t="shared" si="2"/>
        <v>84.715100000000007</v>
      </c>
      <c r="G32" s="46">
        <f t="shared" si="3"/>
        <v>7.126002330163099E-2</v>
      </c>
    </row>
    <row r="33" spans="1:7">
      <c r="A33" s="40">
        <v>41547</v>
      </c>
      <c r="B33" s="41">
        <v>90.720799999999997</v>
      </c>
      <c r="C33" s="44">
        <f t="shared" si="4"/>
        <v>-3.4275128219809126E-4</v>
      </c>
      <c r="D33" s="45">
        <f t="shared" si="0"/>
        <v>101.39870000000001</v>
      </c>
      <c r="E33" s="43">
        <f t="shared" si="1"/>
        <v>-0.10530608380580823</v>
      </c>
      <c r="F33" s="45">
        <f t="shared" si="2"/>
        <v>84.715100000000007</v>
      </c>
      <c r="G33" s="46">
        <f t="shared" si="3"/>
        <v>7.0892910472867166E-2</v>
      </c>
    </row>
    <row r="34" spans="1:7">
      <c r="A34" s="40">
        <v>41578</v>
      </c>
      <c r="B34" s="41">
        <v>92.284099999999995</v>
      </c>
      <c r="C34" s="44">
        <f t="shared" si="4"/>
        <v>1.7085204031522919E-2</v>
      </c>
      <c r="D34" s="45">
        <f t="shared" si="0"/>
        <v>101.39870000000001</v>
      </c>
      <c r="E34" s="43">
        <f t="shared" si="1"/>
        <v>-8.9888726384066156E-2</v>
      </c>
      <c r="F34" s="45">
        <f t="shared" si="2"/>
        <v>84.715100000000007</v>
      </c>
      <c r="G34" s="46">
        <f t="shared" si="3"/>
        <v>8.9346527360529449E-2</v>
      </c>
    </row>
    <row r="35" spans="1:7">
      <c r="A35" s="40">
        <v>41608</v>
      </c>
      <c r="B35" s="41">
        <v>92.432299999999998</v>
      </c>
      <c r="C35" s="44">
        <f t="shared" si="4"/>
        <v>1.6046223486267509E-3</v>
      </c>
      <c r="D35" s="45">
        <f t="shared" si="0"/>
        <v>101.39870000000001</v>
      </c>
      <c r="E35" s="43">
        <f t="shared" si="1"/>
        <v>-8.8427169184614865E-2</v>
      </c>
      <c r="F35" s="45">
        <f t="shared" si="2"/>
        <v>84.715100000000007</v>
      </c>
      <c r="G35" s="46">
        <f t="shared" si="3"/>
        <v>9.1095920325892199E-2</v>
      </c>
    </row>
    <row r="36" spans="1:7">
      <c r="A36" s="40">
        <v>41639</v>
      </c>
      <c r="B36" s="41">
        <v>96.8994</v>
      </c>
      <c r="C36" s="44">
        <f t="shared" si="4"/>
        <v>4.7196842264223923E-2</v>
      </c>
      <c r="D36" s="45">
        <f t="shared" si="0"/>
        <v>101.39870000000001</v>
      </c>
      <c r="E36" s="43">
        <f t="shared" si="1"/>
        <v>-4.4372363748253228E-2</v>
      </c>
      <c r="F36" s="45">
        <f t="shared" si="2"/>
        <v>84.715100000000007</v>
      </c>
      <c r="G36" s="46">
        <f t="shared" si="3"/>
        <v>0.14382677940532435</v>
      </c>
    </row>
    <row r="37" spans="1:7">
      <c r="A37" s="40">
        <v>41670</v>
      </c>
      <c r="B37" s="41">
        <v>97.200599999999994</v>
      </c>
      <c r="C37" s="44">
        <f t="shared" si="4"/>
        <v>3.1035573597616795E-3</v>
      </c>
      <c r="D37" s="45">
        <f t="shared" si="0"/>
        <v>101.39870000000001</v>
      </c>
      <c r="E37" s="43">
        <f t="shared" si="1"/>
        <v>-4.1401911464348268E-2</v>
      </c>
      <c r="F37" s="45">
        <f t="shared" si="2"/>
        <v>84.715100000000007</v>
      </c>
      <c r="G37" s="46">
        <f t="shared" si="3"/>
        <v>0.14738222583695218</v>
      </c>
    </row>
    <row r="38" spans="1:7">
      <c r="A38" s="40">
        <v>41698</v>
      </c>
      <c r="B38" s="41">
        <v>97.025400000000005</v>
      </c>
      <c r="C38" s="44">
        <f t="shared" si="4"/>
        <v>-1.8040843915738377E-3</v>
      </c>
      <c r="D38" s="45">
        <f t="shared" si="0"/>
        <v>101.39870000000001</v>
      </c>
      <c r="E38" s="43">
        <f t="shared" si="1"/>
        <v>-4.3129744266938337E-2</v>
      </c>
      <c r="F38" s="45">
        <f t="shared" si="2"/>
        <v>84.715100000000007</v>
      </c>
      <c r="G38" s="46">
        <f t="shared" si="3"/>
        <v>0.14531411755401336</v>
      </c>
    </row>
    <row r="39" spans="1:7">
      <c r="A39" s="40">
        <v>41729</v>
      </c>
      <c r="B39" s="41">
        <v>99.259100000000004</v>
      </c>
      <c r="C39" s="44">
        <f t="shared" si="4"/>
        <v>2.2760803126400428E-2</v>
      </c>
      <c r="D39" s="45">
        <f t="shared" si="0"/>
        <v>101.39870000000001</v>
      </c>
      <c r="E39" s="43">
        <f t="shared" si="1"/>
        <v>-2.1100862239851213E-2</v>
      </c>
      <c r="F39" s="45">
        <f t="shared" si="2"/>
        <v>84.715100000000007</v>
      </c>
      <c r="G39" s="46">
        <f t="shared" si="3"/>
        <v>0.17168131773438261</v>
      </c>
    </row>
    <row r="40" spans="1:7">
      <c r="A40" s="40">
        <v>41759</v>
      </c>
      <c r="B40" s="41">
        <v>99.68</v>
      </c>
      <c r="C40" s="44">
        <f t="shared" si="4"/>
        <v>4.2314520174687644E-3</v>
      </c>
      <c r="D40" s="45">
        <f t="shared" si="0"/>
        <v>101.39870000000001</v>
      </c>
      <c r="E40" s="43">
        <f t="shared" si="1"/>
        <v>-1.6949921448697058E-2</v>
      </c>
      <c r="F40" s="45">
        <f t="shared" si="2"/>
        <v>84.715100000000007</v>
      </c>
      <c r="G40" s="46">
        <f t="shared" si="3"/>
        <v>0.17664973540726506</v>
      </c>
    </row>
    <row r="41" spans="1:7">
      <c r="A41" s="40">
        <v>41790</v>
      </c>
      <c r="B41" s="41">
        <v>104.01</v>
      </c>
      <c r="C41" s="44">
        <f t="shared" si="4"/>
        <v>4.2521993325898629E-2</v>
      </c>
      <c r="D41" s="45">
        <f t="shared" si="0"/>
        <v>104.01</v>
      </c>
      <c r="E41" s="43">
        <f t="shared" si="1"/>
        <v>0</v>
      </c>
      <c r="F41" s="45">
        <f t="shared" si="2"/>
        <v>84.715100000000007</v>
      </c>
      <c r="G41" s="46">
        <f t="shared" si="3"/>
        <v>0.2277622289296713</v>
      </c>
    </row>
    <row r="42" spans="1:7">
      <c r="A42" s="40">
        <v>41820</v>
      </c>
      <c r="B42" s="41">
        <v>104.37</v>
      </c>
      <c r="C42" s="44">
        <f t="shared" si="4"/>
        <v>3.4552294669185778E-3</v>
      </c>
      <c r="D42" s="45">
        <f t="shared" si="0"/>
        <v>104.37</v>
      </c>
      <c r="E42" s="43">
        <f t="shared" si="1"/>
        <v>0</v>
      </c>
      <c r="F42" s="45">
        <f t="shared" si="2"/>
        <v>84.715100000000007</v>
      </c>
      <c r="G42" s="46">
        <f t="shared" si="3"/>
        <v>0.23201176649735403</v>
      </c>
    </row>
    <row r="43" spans="1:7">
      <c r="A43" s="38" t="s">
        <v>245</v>
      </c>
      <c r="B43" s="38"/>
      <c r="C43" s="38"/>
      <c r="D43" s="38" t="s">
        <v>246</v>
      </c>
      <c r="E43" s="48">
        <f>AVERAGE(E7:E42)</f>
        <v>-0.10107890381675949</v>
      </c>
      <c r="F43" s="38"/>
      <c r="G43" s="48">
        <f>AVERAGE(G7:G42)</f>
        <v>5.889992356759452E-2</v>
      </c>
    </row>
  </sheetData>
  <mergeCells count="2">
    <mergeCell ref="A4:G4"/>
    <mergeCell ref="I4:J4"/>
  </mergeCells>
  <hyperlinks>
    <hyperlink ref="A2" r:id="rId1" display="http://investexcel.net"/>
  </hyperlinks>
  <pageMargins left="0.7" right="0.7" top="0.75" bottom="0.75" header="0.3" footer="0.3"/>
  <pageSetup paperSize="9"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43"/>
  <sheetViews>
    <sheetView showGridLines="0" workbookViewId="0">
      <selection activeCell="I4" sqref="I4:J12"/>
    </sheetView>
  </sheetViews>
  <sheetFormatPr defaultRowHeight="15"/>
  <cols>
    <col min="1" max="1" width="11.42578125" style="35" bestFit="1" customWidth="1"/>
    <col min="2" max="2" width="9.140625" style="35"/>
    <col min="3" max="3" width="14.140625" style="35" customWidth="1"/>
    <col min="4" max="7" width="12" style="35" customWidth="1"/>
    <col min="8" max="8" width="5.42578125" style="36" customWidth="1"/>
    <col min="9" max="9" width="17.7109375" style="36" bestFit="1" customWidth="1"/>
    <col min="10" max="10" width="7.85546875" style="36" bestFit="1" customWidth="1"/>
    <col min="11" max="11" width="2" style="36" customWidth="1"/>
    <col min="12" max="13" width="9.140625" style="36"/>
    <col min="14" max="16384" width="9.140625" style="49"/>
  </cols>
  <sheetData>
    <row r="1" spans="1:11" ht="30">
      <c r="A1" s="34" t="s">
        <v>240</v>
      </c>
    </row>
    <row r="2" spans="1:11">
      <c r="A2" s="37" t="s">
        <v>241</v>
      </c>
    </row>
    <row r="3" spans="1:11" ht="15.75" thickBot="1">
      <c r="A3" s="37"/>
    </row>
    <row r="4" spans="1:11">
      <c r="A4" s="89" t="s">
        <v>242</v>
      </c>
      <c r="B4" s="90"/>
      <c r="C4" s="90"/>
      <c r="D4" s="90"/>
      <c r="E4" s="90"/>
      <c r="F4" s="90"/>
      <c r="G4" s="91"/>
      <c r="I4" s="92" t="s">
        <v>254</v>
      </c>
      <c r="J4" s="92"/>
    </row>
    <row r="5" spans="1:11" ht="15" customHeight="1">
      <c r="A5" s="38" t="s">
        <v>255</v>
      </c>
      <c r="B5" s="38" t="s">
        <v>248</v>
      </c>
      <c r="C5" s="39" t="s">
        <v>256</v>
      </c>
      <c r="D5" s="39" t="s">
        <v>257</v>
      </c>
      <c r="E5" s="39" t="s">
        <v>243</v>
      </c>
      <c r="F5" s="39" t="s">
        <v>258</v>
      </c>
      <c r="G5" s="39" t="s">
        <v>244</v>
      </c>
      <c r="I5" s="50" t="s">
        <v>247</v>
      </c>
      <c r="J5" s="53">
        <f>B6</f>
        <v>150.86930000000001</v>
      </c>
    </row>
    <row r="6" spans="1:11">
      <c r="A6" s="40">
        <v>40724</v>
      </c>
      <c r="B6" s="41">
        <v>150.86930000000001</v>
      </c>
      <c r="C6" s="39"/>
      <c r="D6" s="42">
        <f>+B6</f>
        <v>150.86930000000001</v>
      </c>
      <c r="E6" s="43"/>
      <c r="F6" s="42">
        <f>+B6</f>
        <v>150.86930000000001</v>
      </c>
      <c r="G6" s="41"/>
      <c r="I6" s="50" t="s">
        <v>248</v>
      </c>
      <c r="J6" s="53">
        <f>B42</f>
        <v>138.04</v>
      </c>
    </row>
    <row r="7" spans="1:11">
      <c r="A7" s="40">
        <v>40755</v>
      </c>
      <c r="B7" s="41">
        <v>150.24979999999999</v>
      </c>
      <c r="C7" s="44">
        <f>LN(B7/B6)</f>
        <v>-4.1146567855157119E-3</v>
      </c>
      <c r="D7" s="45">
        <f t="shared" ref="D7:D42" si="0">IF(B7&gt;D6,B7, D6)</f>
        <v>150.86930000000001</v>
      </c>
      <c r="E7" s="43">
        <f t="shared" ref="E7:E42" si="1">+(B7-D7)/D7</f>
        <v>-4.1062031838155037E-3</v>
      </c>
      <c r="F7" s="45">
        <f t="shared" ref="F7:F42" si="2">IF(B7&lt;F6,B7,F6)</f>
        <v>150.24979999999999</v>
      </c>
      <c r="G7" s="46">
        <f t="shared" ref="G7:G42" si="3">+(B7-F7)/F7</f>
        <v>0</v>
      </c>
      <c r="I7" s="50" t="s">
        <v>249</v>
      </c>
      <c r="J7" s="55">
        <f>+J6/J5-1</f>
        <v>-8.5035855538535765E-2</v>
      </c>
    </row>
    <row r="8" spans="1:11">
      <c r="A8" s="40">
        <v>40786</v>
      </c>
      <c r="B8" s="41">
        <v>138.65880000000001</v>
      </c>
      <c r="C8" s="44">
        <f t="shared" ref="C8:C42" si="4">LN(B8/B7)</f>
        <v>-8.0283003084950372E-2</v>
      </c>
      <c r="D8" s="45">
        <f t="shared" si="0"/>
        <v>150.86930000000001</v>
      </c>
      <c r="E8" s="43">
        <f t="shared" si="1"/>
        <v>-8.0934292132329083E-2</v>
      </c>
      <c r="F8" s="45">
        <f t="shared" si="2"/>
        <v>138.65880000000001</v>
      </c>
      <c r="G8" s="46">
        <f t="shared" si="3"/>
        <v>0</v>
      </c>
      <c r="I8" s="51" t="s">
        <v>250</v>
      </c>
      <c r="J8" s="55">
        <f>(1+J7)^(12/36)-1</f>
        <v>-2.9188992834482286E-2</v>
      </c>
    </row>
    <row r="9" spans="1:11">
      <c r="A9" s="40">
        <v>40816</v>
      </c>
      <c r="B9" s="41">
        <v>129.8878</v>
      </c>
      <c r="C9" s="44">
        <f t="shared" si="4"/>
        <v>-6.5345238347495366E-2</v>
      </c>
      <c r="D9" s="45">
        <f t="shared" si="0"/>
        <v>150.86930000000001</v>
      </c>
      <c r="E9" s="43">
        <f t="shared" si="1"/>
        <v>-0.13907070557098103</v>
      </c>
      <c r="F9" s="45">
        <f t="shared" si="2"/>
        <v>129.8878</v>
      </c>
      <c r="G9" s="46">
        <f t="shared" si="3"/>
        <v>0</v>
      </c>
      <c r="I9" s="52" t="s">
        <v>251</v>
      </c>
      <c r="J9" s="56">
        <f>MIN(E7:E42)</f>
        <v>-0.17094398926753163</v>
      </c>
    </row>
    <row r="10" spans="1:11">
      <c r="A10" s="40">
        <v>40847</v>
      </c>
      <c r="B10" s="41">
        <v>136.68610000000001</v>
      </c>
      <c r="C10" s="44">
        <f t="shared" si="4"/>
        <v>5.1016055176250359E-2</v>
      </c>
      <c r="D10" s="45">
        <f t="shared" si="0"/>
        <v>150.86930000000001</v>
      </c>
      <c r="E10" s="43">
        <f t="shared" si="1"/>
        <v>-9.4009848259387421E-2</v>
      </c>
      <c r="F10" s="45">
        <f t="shared" si="2"/>
        <v>129.8878</v>
      </c>
      <c r="G10" s="46">
        <f t="shared" si="3"/>
        <v>5.2339788648356596E-2</v>
      </c>
      <c r="I10" s="52" t="s">
        <v>252</v>
      </c>
      <c r="J10" s="56">
        <f>MAX(G7:G42)</f>
        <v>0.14529309142198119</v>
      </c>
    </row>
    <row r="11" spans="1:11">
      <c r="A11" s="40">
        <v>40877</v>
      </c>
      <c r="B11" s="41">
        <v>138.3604</v>
      </c>
      <c r="C11" s="44">
        <f t="shared" si="4"/>
        <v>1.2174819030324044E-2</v>
      </c>
      <c r="D11" s="45">
        <f t="shared" si="0"/>
        <v>150.86930000000001</v>
      </c>
      <c r="E11" s="43">
        <f t="shared" si="1"/>
        <v>-8.2912163044436549E-2</v>
      </c>
      <c r="F11" s="45">
        <f t="shared" si="2"/>
        <v>129.8878</v>
      </c>
      <c r="G11" s="46">
        <f t="shared" si="3"/>
        <v>6.5230144786500355E-2</v>
      </c>
      <c r="I11" s="50" t="s">
        <v>240</v>
      </c>
      <c r="J11" s="57">
        <f>J8/ABS(J9)</f>
        <v>-0.17075179396217777</v>
      </c>
    </row>
    <row r="12" spans="1:11">
      <c r="A12" s="40">
        <v>40908</v>
      </c>
      <c r="B12" s="41">
        <v>136.32759999999999</v>
      </c>
      <c r="C12" s="44">
        <f t="shared" si="4"/>
        <v>-1.4801062373075635E-2</v>
      </c>
      <c r="D12" s="45">
        <f t="shared" si="0"/>
        <v>150.86930000000001</v>
      </c>
      <c r="E12" s="43">
        <f t="shared" si="1"/>
        <v>-9.6386077220481689E-2</v>
      </c>
      <c r="F12" s="45">
        <f t="shared" si="2"/>
        <v>129.8878</v>
      </c>
      <c r="G12" s="46">
        <f t="shared" si="3"/>
        <v>4.9579714184088047E-2</v>
      </c>
      <c r="I12" s="35" t="s">
        <v>253</v>
      </c>
      <c r="J12" s="57">
        <f>J8/ABS(E43-10%)</f>
        <v>-0.15594849562968788</v>
      </c>
    </row>
    <row r="13" spans="1:11">
      <c r="A13" s="40">
        <v>40939</v>
      </c>
      <c r="B13" s="41">
        <v>147.16309999999999</v>
      </c>
      <c r="C13" s="44">
        <f t="shared" si="4"/>
        <v>7.6480682820954646E-2</v>
      </c>
      <c r="D13" s="45">
        <f t="shared" si="0"/>
        <v>150.86930000000001</v>
      </c>
      <c r="E13" s="43">
        <f t="shared" si="1"/>
        <v>-2.4565633962641994E-2</v>
      </c>
      <c r="F13" s="45">
        <f t="shared" si="2"/>
        <v>129.8878</v>
      </c>
      <c r="G13" s="46">
        <f t="shared" si="3"/>
        <v>0.13300171378682207</v>
      </c>
      <c r="K13" s="47"/>
    </row>
    <row r="14" spans="1:11">
      <c r="A14" s="40">
        <v>40968</v>
      </c>
      <c r="B14" s="41">
        <v>148.75960000000001</v>
      </c>
      <c r="C14" s="44">
        <f t="shared" si="4"/>
        <v>1.0790084636760042E-2</v>
      </c>
      <c r="D14" s="45">
        <f t="shared" si="0"/>
        <v>150.86930000000001</v>
      </c>
      <c r="E14" s="43">
        <f t="shared" si="1"/>
        <v>-1.3983626887643832E-2</v>
      </c>
      <c r="F14" s="45">
        <f t="shared" si="2"/>
        <v>129.8878</v>
      </c>
      <c r="G14" s="46">
        <f t="shared" si="3"/>
        <v>0.14529309142198119</v>
      </c>
    </row>
    <row r="15" spans="1:11">
      <c r="A15" s="40">
        <v>40999</v>
      </c>
      <c r="B15" s="41">
        <v>143.4299</v>
      </c>
      <c r="C15" s="44">
        <f t="shared" si="4"/>
        <v>-3.6485166056722515E-2</v>
      </c>
      <c r="D15" s="45">
        <f t="shared" si="0"/>
        <v>150.86930000000001</v>
      </c>
      <c r="E15" s="43">
        <f t="shared" si="1"/>
        <v>-4.9310230775910048E-2</v>
      </c>
      <c r="F15" s="45">
        <f t="shared" si="2"/>
        <v>129.8878</v>
      </c>
      <c r="G15" s="46">
        <f t="shared" si="3"/>
        <v>0.10425998438652441</v>
      </c>
    </row>
    <row r="16" spans="1:11">
      <c r="A16" s="40">
        <v>41029</v>
      </c>
      <c r="B16" s="41">
        <v>141.76390000000001</v>
      </c>
      <c r="C16" s="44">
        <f t="shared" si="4"/>
        <v>-1.1683416336643521E-2</v>
      </c>
      <c r="D16" s="45">
        <f t="shared" si="0"/>
        <v>150.86930000000001</v>
      </c>
      <c r="E16" s="43">
        <f t="shared" si="1"/>
        <v>-6.0352901484927696E-2</v>
      </c>
      <c r="F16" s="45">
        <f t="shared" si="2"/>
        <v>129.8878</v>
      </c>
      <c r="G16" s="46">
        <f t="shared" si="3"/>
        <v>9.1433529553968954E-2</v>
      </c>
    </row>
    <row r="17" spans="1:7">
      <c r="A17" s="40">
        <v>41060</v>
      </c>
      <c r="B17" s="41">
        <v>133.95910000000001</v>
      </c>
      <c r="C17" s="44">
        <f t="shared" si="4"/>
        <v>-5.6628468284998845E-2</v>
      </c>
      <c r="D17" s="45">
        <f t="shared" si="0"/>
        <v>150.86930000000001</v>
      </c>
      <c r="E17" s="43">
        <f t="shared" si="1"/>
        <v>-0.11208509617264746</v>
      </c>
      <c r="F17" s="45">
        <f t="shared" si="2"/>
        <v>129.8878</v>
      </c>
      <c r="G17" s="46">
        <f t="shared" si="3"/>
        <v>3.1344745233963529E-2</v>
      </c>
    </row>
    <row r="18" spans="1:7">
      <c r="A18" s="40">
        <v>41090</v>
      </c>
      <c r="B18" s="41">
        <v>137.36850000000001</v>
      </c>
      <c r="C18" s="44">
        <f t="shared" si="4"/>
        <v>2.5132566382752044E-2</v>
      </c>
      <c r="D18" s="45">
        <f t="shared" si="0"/>
        <v>150.86930000000001</v>
      </c>
      <c r="E18" s="43">
        <f t="shared" si="1"/>
        <v>-8.9486727916149922E-2</v>
      </c>
      <c r="F18" s="45">
        <f t="shared" si="2"/>
        <v>129.8878</v>
      </c>
      <c r="G18" s="46">
        <f t="shared" si="3"/>
        <v>5.7593553821067206E-2</v>
      </c>
    </row>
    <row r="19" spans="1:7">
      <c r="A19" s="40">
        <v>41121</v>
      </c>
      <c r="B19" s="41">
        <v>141.1189</v>
      </c>
      <c r="C19" s="44">
        <f t="shared" si="4"/>
        <v>2.6935701580743831E-2</v>
      </c>
      <c r="D19" s="45">
        <f t="shared" si="0"/>
        <v>150.86930000000001</v>
      </c>
      <c r="E19" s="43">
        <f t="shared" si="1"/>
        <v>-6.4628125138779149E-2</v>
      </c>
      <c r="F19" s="45">
        <f t="shared" si="2"/>
        <v>129.8878</v>
      </c>
      <c r="G19" s="46">
        <f t="shared" si="3"/>
        <v>8.6467705204029924E-2</v>
      </c>
    </row>
    <row r="20" spans="1:7">
      <c r="A20" s="40">
        <v>41152</v>
      </c>
      <c r="B20" s="41">
        <v>138.02080000000001</v>
      </c>
      <c r="C20" s="44">
        <f t="shared" si="4"/>
        <v>-2.2198399006452211E-2</v>
      </c>
      <c r="D20" s="45">
        <f t="shared" si="0"/>
        <v>150.86930000000001</v>
      </c>
      <c r="E20" s="43">
        <f t="shared" si="1"/>
        <v>-8.5163118010092187E-2</v>
      </c>
      <c r="F20" s="45">
        <f t="shared" si="2"/>
        <v>129.8878</v>
      </c>
      <c r="G20" s="46">
        <f t="shared" si="3"/>
        <v>6.2615580524113965E-2</v>
      </c>
    </row>
    <row r="21" spans="1:7">
      <c r="A21" s="40">
        <v>41182</v>
      </c>
      <c r="B21" s="41">
        <v>141.7191</v>
      </c>
      <c r="C21" s="44">
        <f t="shared" si="4"/>
        <v>2.6442530989656314E-2</v>
      </c>
      <c r="D21" s="45">
        <f t="shared" si="0"/>
        <v>150.86930000000001</v>
      </c>
      <c r="E21" s="43">
        <f t="shared" si="1"/>
        <v>-6.0649847251892944E-2</v>
      </c>
      <c r="F21" s="45">
        <f t="shared" si="2"/>
        <v>129.8878</v>
      </c>
      <c r="G21" s="46">
        <f t="shared" si="3"/>
        <v>9.1088616482841334E-2</v>
      </c>
    </row>
    <row r="22" spans="1:7">
      <c r="A22" s="40">
        <v>41213</v>
      </c>
      <c r="B22" s="41">
        <v>141.59399999999999</v>
      </c>
      <c r="C22" s="44">
        <f t="shared" si="4"/>
        <v>-8.8312194621780816E-4</v>
      </c>
      <c r="D22" s="45">
        <f t="shared" si="0"/>
        <v>150.86930000000001</v>
      </c>
      <c r="E22" s="43">
        <f t="shared" si="1"/>
        <v>-6.1479041793128325E-2</v>
      </c>
      <c r="F22" s="45">
        <f t="shared" si="2"/>
        <v>129.8878</v>
      </c>
      <c r="G22" s="46">
        <f t="shared" si="3"/>
        <v>9.0125477527527573E-2</v>
      </c>
    </row>
    <row r="23" spans="1:7">
      <c r="A23" s="40">
        <v>41243</v>
      </c>
      <c r="B23" s="41">
        <v>141.1174</v>
      </c>
      <c r="C23" s="44">
        <f t="shared" si="4"/>
        <v>-3.3716394280321575E-3</v>
      </c>
      <c r="D23" s="45">
        <f t="shared" si="0"/>
        <v>150.86930000000001</v>
      </c>
      <c r="E23" s="43">
        <f t="shared" si="1"/>
        <v>-6.4638067519369458E-2</v>
      </c>
      <c r="F23" s="45">
        <f t="shared" si="2"/>
        <v>129.8878</v>
      </c>
      <c r="G23" s="46">
        <f t="shared" si="3"/>
        <v>8.6456156775309184E-2</v>
      </c>
    </row>
    <row r="24" spans="1:7">
      <c r="A24" s="40">
        <v>41274</v>
      </c>
      <c r="B24" s="41">
        <v>145.51499999999999</v>
      </c>
      <c r="C24" s="44">
        <f t="shared" si="4"/>
        <v>3.0687006028881095E-2</v>
      </c>
      <c r="D24" s="45">
        <f t="shared" si="0"/>
        <v>150.86930000000001</v>
      </c>
      <c r="E24" s="43">
        <f t="shared" si="1"/>
        <v>-3.5489658929948126E-2</v>
      </c>
      <c r="F24" s="45">
        <f t="shared" si="2"/>
        <v>129.8878</v>
      </c>
      <c r="G24" s="46">
        <f t="shared" si="3"/>
        <v>0.12031307020366799</v>
      </c>
    </row>
    <row r="25" spans="1:7">
      <c r="A25" s="40">
        <v>41305</v>
      </c>
      <c r="B25" s="41">
        <v>146.31299999999999</v>
      </c>
      <c r="C25" s="44">
        <f t="shared" si="4"/>
        <v>5.4689885069497809E-3</v>
      </c>
      <c r="D25" s="45">
        <f t="shared" si="0"/>
        <v>150.86930000000001</v>
      </c>
      <c r="E25" s="43">
        <f t="shared" si="1"/>
        <v>-3.0200312455880826E-2</v>
      </c>
      <c r="F25" s="45">
        <f t="shared" si="2"/>
        <v>129.8878</v>
      </c>
      <c r="G25" s="46">
        <f t="shared" si="3"/>
        <v>0.12645683428312735</v>
      </c>
    </row>
    <row r="26" spans="1:7">
      <c r="A26" s="40">
        <v>41333</v>
      </c>
      <c r="B26" s="41">
        <v>143.57499999999999</v>
      </c>
      <c r="C26" s="44">
        <f t="shared" si="4"/>
        <v>-1.8890615837946052E-2</v>
      </c>
      <c r="D26" s="45">
        <f t="shared" si="0"/>
        <v>150.86930000000001</v>
      </c>
      <c r="E26" s="43">
        <f t="shared" si="1"/>
        <v>-4.8348471160136755E-2</v>
      </c>
      <c r="F26" s="45">
        <f t="shared" si="2"/>
        <v>129.8878</v>
      </c>
      <c r="G26" s="46">
        <f t="shared" si="3"/>
        <v>0.10537710239144854</v>
      </c>
    </row>
    <row r="27" spans="1:7">
      <c r="A27" s="40">
        <v>41364</v>
      </c>
      <c r="B27" s="41">
        <v>143.1737</v>
      </c>
      <c r="C27" s="44">
        <f t="shared" si="4"/>
        <v>-2.7989683091114463E-3</v>
      </c>
      <c r="D27" s="45">
        <f t="shared" si="0"/>
        <v>150.86930000000001</v>
      </c>
      <c r="E27" s="43">
        <f t="shared" si="1"/>
        <v>-5.1008389380742224E-2</v>
      </c>
      <c r="F27" s="45">
        <f t="shared" si="2"/>
        <v>129.8878</v>
      </c>
      <c r="G27" s="46">
        <f t="shared" si="3"/>
        <v>0.10228751276101372</v>
      </c>
    </row>
    <row r="28" spans="1:7">
      <c r="A28" s="40">
        <v>41394</v>
      </c>
      <c r="B28" s="41">
        <v>142.08009999999999</v>
      </c>
      <c r="C28" s="44">
        <f t="shared" si="4"/>
        <v>-7.6675953688076608E-3</v>
      </c>
      <c r="D28" s="45">
        <f t="shared" si="0"/>
        <v>150.86930000000001</v>
      </c>
      <c r="E28" s="43">
        <f t="shared" si="1"/>
        <v>-5.8257047656481618E-2</v>
      </c>
      <c r="F28" s="45">
        <f t="shared" si="2"/>
        <v>129.8878</v>
      </c>
      <c r="G28" s="46">
        <f t="shared" si="3"/>
        <v>9.386793832831096E-2</v>
      </c>
    </row>
    <row r="29" spans="1:7">
      <c r="A29" s="40">
        <v>41425</v>
      </c>
      <c r="B29" s="41">
        <v>138.5026</v>
      </c>
      <c r="C29" s="44">
        <f t="shared" si="4"/>
        <v>-2.5501885058073232E-2</v>
      </c>
      <c r="D29" s="45">
        <f t="shared" si="0"/>
        <v>150.86930000000001</v>
      </c>
      <c r="E29" s="43">
        <f t="shared" si="1"/>
        <v>-8.1969625364471152E-2</v>
      </c>
      <c r="F29" s="45">
        <f t="shared" si="2"/>
        <v>129.8878</v>
      </c>
      <c r="G29" s="46">
        <f t="shared" si="3"/>
        <v>6.6324935829231088E-2</v>
      </c>
    </row>
    <row r="30" spans="1:7">
      <c r="A30" s="40">
        <v>41455</v>
      </c>
      <c r="B30" s="41">
        <v>129.69110000000001</v>
      </c>
      <c r="C30" s="44">
        <f t="shared" si="4"/>
        <v>-6.5733628938480546E-2</v>
      </c>
      <c r="D30" s="45">
        <f t="shared" si="0"/>
        <v>150.86930000000001</v>
      </c>
      <c r="E30" s="43">
        <f t="shared" si="1"/>
        <v>-0.1403744830790625</v>
      </c>
      <c r="F30" s="45">
        <f t="shared" si="2"/>
        <v>129.69110000000001</v>
      </c>
      <c r="G30" s="46">
        <f t="shared" si="3"/>
        <v>0</v>
      </c>
    </row>
    <row r="31" spans="1:7">
      <c r="A31" s="40">
        <v>41486</v>
      </c>
      <c r="B31" s="41">
        <v>130.19560000000001</v>
      </c>
      <c r="C31" s="44">
        <f t="shared" si="4"/>
        <v>3.8824659647198954E-3</v>
      </c>
      <c r="D31" s="45">
        <f t="shared" si="0"/>
        <v>150.86930000000001</v>
      </c>
      <c r="E31" s="43">
        <f t="shared" si="1"/>
        <v>-0.1370305290738407</v>
      </c>
      <c r="F31" s="45">
        <f t="shared" si="2"/>
        <v>129.69110000000001</v>
      </c>
      <c r="G31" s="46">
        <f t="shared" si="3"/>
        <v>3.8900124989302062E-3</v>
      </c>
    </row>
    <row r="32" spans="1:7">
      <c r="A32" s="40">
        <v>41517</v>
      </c>
      <c r="B32" s="41">
        <v>128.1908</v>
      </c>
      <c r="C32" s="44">
        <f t="shared" si="4"/>
        <v>-1.5518155999630167E-2</v>
      </c>
      <c r="D32" s="45">
        <f t="shared" si="0"/>
        <v>150.86930000000001</v>
      </c>
      <c r="E32" s="43">
        <f t="shared" si="1"/>
        <v>-0.15031885214553267</v>
      </c>
      <c r="F32" s="45">
        <f t="shared" si="2"/>
        <v>128.1908</v>
      </c>
      <c r="G32" s="46">
        <f t="shared" si="3"/>
        <v>0</v>
      </c>
    </row>
    <row r="33" spans="1:7">
      <c r="A33" s="40">
        <v>41547</v>
      </c>
      <c r="B33" s="41">
        <v>134.1677</v>
      </c>
      <c r="C33" s="44">
        <f t="shared" si="4"/>
        <v>4.5570730983226358E-2</v>
      </c>
      <c r="D33" s="45">
        <f t="shared" si="0"/>
        <v>150.86930000000001</v>
      </c>
      <c r="E33" s="43">
        <f t="shared" si="1"/>
        <v>-0.1107024424452159</v>
      </c>
      <c r="F33" s="45">
        <f t="shared" si="2"/>
        <v>128.1908</v>
      </c>
      <c r="G33" s="46">
        <f t="shared" si="3"/>
        <v>4.6625030813443713E-2</v>
      </c>
    </row>
    <row r="34" spans="1:7">
      <c r="A34" s="40">
        <v>41578</v>
      </c>
      <c r="B34" s="41">
        <v>137.17609999999999</v>
      </c>
      <c r="C34" s="44">
        <f t="shared" si="4"/>
        <v>2.217499184257524E-2</v>
      </c>
      <c r="D34" s="45">
        <f t="shared" si="0"/>
        <v>150.86930000000001</v>
      </c>
      <c r="E34" s="43">
        <f t="shared" si="1"/>
        <v>-9.0762003933205881E-2</v>
      </c>
      <c r="F34" s="45">
        <f t="shared" si="2"/>
        <v>128.1908</v>
      </c>
      <c r="G34" s="46">
        <f t="shared" si="3"/>
        <v>7.0093173613082968E-2</v>
      </c>
    </row>
    <row r="35" spans="1:7">
      <c r="A35" s="40">
        <v>41608</v>
      </c>
      <c r="B35" s="41">
        <v>137.78290000000001</v>
      </c>
      <c r="C35" s="44">
        <f t="shared" si="4"/>
        <v>4.4137561243766752E-3</v>
      </c>
      <c r="D35" s="45">
        <f t="shared" si="0"/>
        <v>150.86930000000001</v>
      </c>
      <c r="E35" s="43">
        <f t="shared" si="1"/>
        <v>-8.6739979571721998E-2</v>
      </c>
      <c r="F35" s="45">
        <f t="shared" si="2"/>
        <v>128.1908</v>
      </c>
      <c r="G35" s="46">
        <f t="shared" si="3"/>
        <v>7.4826742636757218E-2</v>
      </c>
    </row>
    <row r="36" spans="1:7">
      <c r="A36" s="40">
        <v>41639</v>
      </c>
      <c r="B36" s="41">
        <v>134.1473</v>
      </c>
      <c r="C36" s="44">
        <f t="shared" si="4"/>
        <v>-2.6740808045883715E-2</v>
      </c>
      <c r="D36" s="45">
        <f t="shared" si="0"/>
        <v>150.86930000000001</v>
      </c>
      <c r="E36" s="43">
        <f t="shared" si="1"/>
        <v>-0.11083765882124466</v>
      </c>
      <c r="F36" s="45">
        <f t="shared" si="2"/>
        <v>128.1908</v>
      </c>
      <c r="G36" s="46">
        <f t="shared" si="3"/>
        <v>4.6465893028204877E-2</v>
      </c>
    </row>
    <row r="37" spans="1:7">
      <c r="A37" s="40">
        <v>41670</v>
      </c>
      <c r="B37" s="41">
        <v>125.0791</v>
      </c>
      <c r="C37" s="44">
        <f t="shared" si="4"/>
        <v>-6.9992112776464957E-2</v>
      </c>
      <c r="D37" s="45">
        <f t="shared" si="0"/>
        <v>150.86930000000001</v>
      </c>
      <c r="E37" s="43">
        <f t="shared" si="1"/>
        <v>-0.17094398926753163</v>
      </c>
      <c r="F37" s="45">
        <f t="shared" si="2"/>
        <v>125.0791</v>
      </c>
      <c r="G37" s="46">
        <f t="shared" si="3"/>
        <v>0</v>
      </c>
    </row>
    <row r="38" spans="1:7">
      <c r="A38" s="40">
        <v>41698</v>
      </c>
      <c r="B38" s="41">
        <v>126.8866</v>
      </c>
      <c r="C38" s="44">
        <f t="shared" si="4"/>
        <v>1.4347437019336915E-2</v>
      </c>
      <c r="D38" s="45">
        <f t="shared" si="0"/>
        <v>150.86930000000001</v>
      </c>
      <c r="E38" s="43">
        <f t="shared" si="1"/>
        <v>-0.1589634206561574</v>
      </c>
      <c r="F38" s="45">
        <f t="shared" si="2"/>
        <v>125.0791</v>
      </c>
      <c r="G38" s="46">
        <f t="shared" si="3"/>
        <v>1.4450855498640497E-2</v>
      </c>
    </row>
    <row r="39" spans="1:7">
      <c r="A39" s="40">
        <v>41729</v>
      </c>
      <c r="B39" s="41">
        <v>129.18350000000001</v>
      </c>
      <c r="C39" s="44">
        <f t="shared" si="4"/>
        <v>1.7940100026544208E-2</v>
      </c>
      <c r="D39" s="45">
        <f t="shared" si="0"/>
        <v>150.86930000000001</v>
      </c>
      <c r="E39" s="43">
        <f t="shared" si="1"/>
        <v>-0.14373898467083759</v>
      </c>
      <c r="F39" s="45">
        <f t="shared" si="2"/>
        <v>125.0791</v>
      </c>
      <c r="G39" s="46">
        <f t="shared" si="3"/>
        <v>3.2814435025515953E-2</v>
      </c>
    </row>
    <row r="40" spans="1:7">
      <c r="A40" s="40">
        <v>41759</v>
      </c>
      <c r="B40" s="41">
        <v>127.16</v>
      </c>
      <c r="C40" s="44">
        <f t="shared" si="4"/>
        <v>-1.5787738172085505E-2</v>
      </c>
      <c r="D40" s="45">
        <f t="shared" si="0"/>
        <v>150.86930000000001</v>
      </c>
      <c r="E40" s="43">
        <f t="shared" si="1"/>
        <v>-0.15715125608722261</v>
      </c>
      <c r="F40" s="45">
        <f t="shared" si="2"/>
        <v>125.0791</v>
      </c>
      <c r="G40" s="46">
        <f t="shared" si="3"/>
        <v>1.663667231375985E-2</v>
      </c>
    </row>
    <row r="41" spans="1:7">
      <c r="A41" s="40">
        <v>41790</v>
      </c>
      <c r="B41" s="41">
        <v>134.80000000000001</v>
      </c>
      <c r="C41" s="44">
        <f t="shared" si="4"/>
        <v>5.8346062435604903E-2</v>
      </c>
      <c r="D41" s="45">
        <f t="shared" si="0"/>
        <v>150.86930000000001</v>
      </c>
      <c r="E41" s="43">
        <f t="shared" si="1"/>
        <v>-0.10651139761369607</v>
      </c>
      <c r="F41" s="45">
        <f t="shared" si="2"/>
        <v>125.0791</v>
      </c>
      <c r="G41" s="46">
        <f t="shared" si="3"/>
        <v>7.7718020036920757E-2</v>
      </c>
    </row>
    <row r="42" spans="1:7">
      <c r="A42" s="40">
        <v>41820</v>
      </c>
      <c r="B42" s="41">
        <v>138.04</v>
      </c>
      <c r="C42" s="44">
        <f t="shared" si="4"/>
        <v>2.3751299751595959E-2</v>
      </c>
      <c r="D42" s="45">
        <f t="shared" si="0"/>
        <v>150.86930000000001</v>
      </c>
      <c r="E42" s="43">
        <f t="shared" si="1"/>
        <v>-8.5035855538535779E-2</v>
      </c>
      <c r="F42" s="45">
        <f t="shared" si="2"/>
        <v>125.0791</v>
      </c>
      <c r="G42" s="46">
        <f t="shared" si="3"/>
        <v>0.10362162823365371</v>
      </c>
    </row>
    <row r="43" spans="1:7">
      <c r="A43" s="38" t="s">
        <v>245</v>
      </c>
      <c r="B43" s="38"/>
      <c r="C43" s="38"/>
      <c r="D43" s="38" t="s">
        <v>246</v>
      </c>
      <c r="E43" s="48">
        <f>AVERAGE(E7:E42)</f>
        <v>-8.7170724004891148E-2</v>
      </c>
      <c r="F43" s="38"/>
      <c r="G43" s="48">
        <f>AVERAGE(G7:G42)</f>
        <v>6.2461101662022317E-2</v>
      </c>
    </row>
  </sheetData>
  <mergeCells count="2">
    <mergeCell ref="A4:G4"/>
    <mergeCell ref="I4:J4"/>
  </mergeCells>
  <hyperlinks>
    <hyperlink ref="A2" r:id="rId1" display="http://investexcel.net"/>
  </hyperlinks>
  <pageMargins left="0.7" right="0.7" top="0.75" bottom="0.75" header="0.3" footer="0.3"/>
  <pageSetup paperSize="9" orientation="portrait" r:id="rId2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43"/>
  <sheetViews>
    <sheetView showGridLines="0" workbookViewId="0">
      <selection activeCell="I4" sqref="I4:J12"/>
    </sheetView>
  </sheetViews>
  <sheetFormatPr defaultRowHeight="15"/>
  <cols>
    <col min="1" max="1" width="11.42578125" style="35" bestFit="1" customWidth="1"/>
    <col min="2" max="2" width="9.140625" style="35"/>
    <col min="3" max="3" width="14.140625" style="35" customWidth="1"/>
    <col min="4" max="7" width="12" style="35" customWidth="1"/>
    <col min="8" max="8" width="5.42578125" style="36" customWidth="1"/>
    <col min="9" max="9" width="17.7109375" style="36" bestFit="1" customWidth="1"/>
    <col min="10" max="10" width="7.85546875" style="36" bestFit="1" customWidth="1"/>
    <col min="11" max="11" width="2" style="36" customWidth="1"/>
    <col min="12" max="13" width="9.140625" style="36"/>
    <col min="14" max="16384" width="9.140625" style="49"/>
  </cols>
  <sheetData>
    <row r="1" spans="1:11" ht="30">
      <c r="A1" s="34" t="s">
        <v>240</v>
      </c>
    </row>
    <row r="2" spans="1:11">
      <c r="A2" s="37" t="s">
        <v>241</v>
      </c>
    </row>
    <row r="3" spans="1:11" ht="15.75" thickBot="1">
      <c r="A3" s="37"/>
    </row>
    <row r="4" spans="1:11">
      <c r="A4" s="89" t="s">
        <v>242</v>
      </c>
      <c r="B4" s="90"/>
      <c r="C4" s="90"/>
      <c r="D4" s="90"/>
      <c r="E4" s="90"/>
      <c r="F4" s="90"/>
      <c r="G4" s="91"/>
      <c r="I4" s="92" t="s">
        <v>254</v>
      </c>
      <c r="J4" s="92"/>
    </row>
    <row r="5" spans="1:11" ht="15" customHeight="1">
      <c r="A5" s="38" t="s">
        <v>255</v>
      </c>
      <c r="B5" s="38" t="s">
        <v>248</v>
      </c>
      <c r="C5" s="39" t="s">
        <v>256</v>
      </c>
      <c r="D5" s="39" t="s">
        <v>257</v>
      </c>
      <c r="E5" s="39" t="s">
        <v>243</v>
      </c>
      <c r="F5" s="39" t="s">
        <v>258</v>
      </c>
      <c r="G5" s="39" t="s">
        <v>244</v>
      </c>
      <c r="I5" s="50" t="s">
        <v>247</v>
      </c>
      <c r="J5" s="53">
        <f>B6</f>
        <v>123.4726</v>
      </c>
    </row>
    <row r="6" spans="1:11">
      <c r="A6" s="40">
        <v>40724</v>
      </c>
      <c r="B6" s="41">
        <v>123.4726</v>
      </c>
      <c r="C6" s="39"/>
      <c r="D6" s="42">
        <f>+B6</f>
        <v>123.4726</v>
      </c>
      <c r="E6" s="43"/>
      <c r="F6" s="42">
        <f>+B6</f>
        <v>123.4726</v>
      </c>
      <c r="G6" s="41"/>
      <c r="I6" s="50" t="s">
        <v>248</v>
      </c>
      <c r="J6" s="53">
        <f>B42</f>
        <v>107.71</v>
      </c>
    </row>
    <row r="7" spans="1:11">
      <c r="A7" s="40">
        <v>40755</v>
      </c>
      <c r="B7" s="41">
        <v>118.55759999999999</v>
      </c>
      <c r="C7" s="44">
        <f>LN(B7/B6)</f>
        <v>-4.0620350676855793E-2</v>
      </c>
      <c r="D7" s="45">
        <f t="shared" ref="D7:D42" si="0">IF(B7&gt;D6,B7, D6)</f>
        <v>123.4726</v>
      </c>
      <c r="E7" s="43">
        <f t="shared" ref="E7:E42" si="1">+(B7-D7)/D7</f>
        <v>-3.9806402392109717E-2</v>
      </c>
      <c r="F7" s="45">
        <f t="shared" ref="F7:F42" si="2">IF(B7&lt;F6,B7,F6)</f>
        <v>118.55759999999999</v>
      </c>
      <c r="G7" s="46">
        <f t="shared" ref="G7:G42" si="3">+(B7-F7)/F7</f>
        <v>0</v>
      </c>
      <c r="I7" s="50" t="s">
        <v>249</v>
      </c>
      <c r="J7" s="55">
        <f>+J6/J5-1</f>
        <v>-0.12766071176925087</v>
      </c>
    </row>
    <row r="8" spans="1:11">
      <c r="A8" s="40">
        <v>40786</v>
      </c>
      <c r="B8" s="41">
        <v>108.74550000000001</v>
      </c>
      <c r="C8" s="44">
        <f t="shared" ref="C8:C42" si="4">LN(B8/B7)</f>
        <v>-8.6388628625604966E-2</v>
      </c>
      <c r="D8" s="45">
        <f t="shared" si="0"/>
        <v>123.4726</v>
      </c>
      <c r="E8" s="43">
        <f t="shared" si="1"/>
        <v>-0.1192742357413709</v>
      </c>
      <c r="F8" s="45">
        <f t="shared" si="2"/>
        <v>108.74550000000001</v>
      </c>
      <c r="G8" s="46">
        <f t="shared" si="3"/>
        <v>0</v>
      </c>
      <c r="I8" s="51" t="s">
        <v>250</v>
      </c>
      <c r="J8" s="55">
        <f>(1+J7)^(12/36)-1</f>
        <v>-4.4504870756060133E-2</v>
      </c>
    </row>
    <row r="9" spans="1:11">
      <c r="A9" s="40">
        <v>40816</v>
      </c>
      <c r="B9" s="41">
        <v>98.007900000000006</v>
      </c>
      <c r="C9" s="44">
        <f t="shared" si="4"/>
        <v>-0.1039622021358239</v>
      </c>
      <c r="D9" s="45">
        <f t="shared" si="0"/>
        <v>123.4726</v>
      </c>
      <c r="E9" s="43">
        <f t="shared" si="1"/>
        <v>-0.20623765920536211</v>
      </c>
      <c r="F9" s="45">
        <f t="shared" si="2"/>
        <v>98.007900000000006</v>
      </c>
      <c r="G9" s="46">
        <f t="shared" si="3"/>
        <v>0</v>
      </c>
      <c r="I9" s="52" t="s">
        <v>251</v>
      </c>
      <c r="J9" s="56">
        <f>MIN(E7:E42)</f>
        <v>-0.31952190202522668</v>
      </c>
    </row>
    <row r="10" spans="1:11">
      <c r="A10" s="40">
        <v>40847</v>
      </c>
      <c r="B10" s="41">
        <v>97.553899999999999</v>
      </c>
      <c r="C10" s="44">
        <f t="shared" si="4"/>
        <v>-4.6430418988226696E-3</v>
      </c>
      <c r="D10" s="45">
        <f t="shared" si="0"/>
        <v>123.4726</v>
      </c>
      <c r="E10" s="43">
        <f t="shared" si="1"/>
        <v>-0.20991458833781748</v>
      </c>
      <c r="F10" s="45">
        <f t="shared" si="2"/>
        <v>97.553899999999999</v>
      </c>
      <c r="G10" s="46">
        <f t="shared" si="3"/>
        <v>0</v>
      </c>
      <c r="I10" s="52" t="s">
        <v>252</v>
      </c>
      <c r="J10" s="56">
        <f>MAX(G7:G42)</f>
        <v>0.28230763005174936</v>
      </c>
    </row>
    <row r="11" spans="1:11">
      <c r="A11" s="40">
        <v>40877</v>
      </c>
      <c r="B11" s="41">
        <v>91.460999999999999</v>
      </c>
      <c r="C11" s="44">
        <f t="shared" si="4"/>
        <v>-6.4492393855992314E-2</v>
      </c>
      <c r="D11" s="45">
        <f t="shared" si="0"/>
        <v>123.4726</v>
      </c>
      <c r="E11" s="43">
        <f t="shared" si="1"/>
        <v>-0.25926075906719387</v>
      </c>
      <c r="F11" s="45">
        <f t="shared" si="2"/>
        <v>91.460999999999999</v>
      </c>
      <c r="G11" s="46">
        <f t="shared" si="3"/>
        <v>0</v>
      </c>
      <c r="I11" s="50" t="s">
        <v>240</v>
      </c>
      <c r="J11" s="57">
        <f>J8/ABS(J9)</f>
        <v>-0.13928582195453509</v>
      </c>
    </row>
    <row r="12" spans="1:11">
      <c r="A12" s="40">
        <v>40908</v>
      </c>
      <c r="B12" s="41">
        <v>91.244</v>
      </c>
      <c r="C12" s="44">
        <f t="shared" si="4"/>
        <v>-2.3754150355704091E-3</v>
      </c>
      <c r="D12" s="45">
        <f t="shared" si="0"/>
        <v>123.4726</v>
      </c>
      <c r="E12" s="43">
        <f t="shared" si="1"/>
        <v>-0.26101823400495333</v>
      </c>
      <c r="F12" s="45">
        <f t="shared" si="2"/>
        <v>91.244</v>
      </c>
      <c r="G12" s="46">
        <f t="shared" si="3"/>
        <v>0</v>
      </c>
      <c r="I12" s="35" t="s">
        <v>253</v>
      </c>
      <c r="J12" s="57">
        <f>J8/ABS(E43-10%)</f>
        <v>-0.13065678585781063</v>
      </c>
    </row>
    <row r="13" spans="1:11">
      <c r="A13" s="40">
        <v>40939</v>
      </c>
      <c r="B13" s="41">
        <v>92.165599999999998</v>
      </c>
      <c r="C13" s="44">
        <f t="shared" si="4"/>
        <v>1.0049722114327555E-2</v>
      </c>
      <c r="D13" s="45">
        <f t="shared" si="0"/>
        <v>123.4726</v>
      </c>
      <c r="E13" s="43">
        <f t="shared" si="1"/>
        <v>-0.25355422984532605</v>
      </c>
      <c r="F13" s="45">
        <f t="shared" si="2"/>
        <v>91.244</v>
      </c>
      <c r="G13" s="46">
        <f t="shared" si="3"/>
        <v>1.010039016264081E-2</v>
      </c>
      <c r="K13" s="47"/>
    </row>
    <row r="14" spans="1:11">
      <c r="A14" s="40">
        <v>40968</v>
      </c>
      <c r="B14" s="41">
        <v>92.648399999999995</v>
      </c>
      <c r="C14" s="44">
        <f t="shared" si="4"/>
        <v>5.2247242987947737E-3</v>
      </c>
      <c r="D14" s="45">
        <f t="shared" si="0"/>
        <v>123.4726</v>
      </c>
      <c r="E14" s="43">
        <f t="shared" si="1"/>
        <v>-0.24964405058288239</v>
      </c>
      <c r="F14" s="45">
        <f t="shared" si="2"/>
        <v>91.244</v>
      </c>
      <c r="G14" s="46">
        <f t="shared" si="3"/>
        <v>1.5391696988295071E-2</v>
      </c>
    </row>
    <row r="15" spans="1:11">
      <c r="A15" s="40">
        <v>40999</v>
      </c>
      <c r="B15" s="41">
        <v>92.361099999999993</v>
      </c>
      <c r="C15" s="44">
        <f t="shared" si="4"/>
        <v>-3.105788956129142E-3</v>
      </c>
      <c r="D15" s="45">
        <f t="shared" si="0"/>
        <v>123.4726</v>
      </c>
      <c r="E15" s="43">
        <f t="shared" si="1"/>
        <v>-0.25197088260877315</v>
      </c>
      <c r="F15" s="45">
        <f t="shared" si="2"/>
        <v>91.244</v>
      </c>
      <c r="G15" s="46">
        <f t="shared" si="3"/>
        <v>1.2242996799789505E-2</v>
      </c>
    </row>
    <row r="16" spans="1:11">
      <c r="A16" s="40">
        <v>41029</v>
      </c>
      <c r="B16" s="41">
        <v>90.009500000000003</v>
      </c>
      <c r="C16" s="44">
        <f t="shared" si="4"/>
        <v>-2.5790674017860366E-2</v>
      </c>
      <c r="D16" s="45">
        <f t="shared" si="0"/>
        <v>123.4726</v>
      </c>
      <c r="E16" s="43">
        <f t="shared" si="1"/>
        <v>-0.27101640363934992</v>
      </c>
      <c r="F16" s="45">
        <f t="shared" si="2"/>
        <v>90.009500000000003</v>
      </c>
      <c r="G16" s="46">
        <f t="shared" si="3"/>
        <v>0</v>
      </c>
    </row>
    <row r="17" spans="1:7">
      <c r="A17" s="40">
        <v>41060</v>
      </c>
      <c r="B17" s="41">
        <v>86.054199999999994</v>
      </c>
      <c r="C17" s="44">
        <f t="shared" si="4"/>
        <v>-4.4937890016714555E-2</v>
      </c>
      <c r="D17" s="45">
        <f t="shared" si="0"/>
        <v>123.4726</v>
      </c>
      <c r="E17" s="43">
        <f t="shared" si="1"/>
        <v>-0.30305023138736858</v>
      </c>
      <c r="F17" s="45">
        <f t="shared" si="2"/>
        <v>86.054199999999994</v>
      </c>
      <c r="G17" s="46">
        <f t="shared" si="3"/>
        <v>0</v>
      </c>
    </row>
    <row r="18" spans="1:7">
      <c r="A18" s="40">
        <v>41090</v>
      </c>
      <c r="B18" s="41">
        <v>85.066500000000005</v>
      </c>
      <c r="C18" s="44">
        <f t="shared" si="4"/>
        <v>-1.1544026745553458E-2</v>
      </c>
      <c r="D18" s="45">
        <f t="shared" si="0"/>
        <v>123.4726</v>
      </c>
      <c r="E18" s="43">
        <f t="shared" si="1"/>
        <v>-0.31104957699117047</v>
      </c>
      <c r="F18" s="45">
        <f t="shared" si="2"/>
        <v>85.066500000000005</v>
      </c>
      <c r="G18" s="46">
        <f t="shared" si="3"/>
        <v>0</v>
      </c>
    </row>
    <row r="19" spans="1:7">
      <c r="A19" s="40">
        <v>41121</v>
      </c>
      <c r="B19" s="41">
        <v>84.222300000000004</v>
      </c>
      <c r="C19" s="44">
        <f t="shared" si="4"/>
        <v>-9.9735717643814233E-3</v>
      </c>
      <c r="D19" s="45">
        <f t="shared" si="0"/>
        <v>123.4726</v>
      </c>
      <c r="E19" s="43">
        <f t="shared" si="1"/>
        <v>-0.31788672142645408</v>
      </c>
      <c r="F19" s="45">
        <f t="shared" si="2"/>
        <v>84.222300000000004</v>
      </c>
      <c r="G19" s="46">
        <f t="shared" si="3"/>
        <v>0</v>
      </c>
    </row>
    <row r="20" spans="1:7">
      <c r="A20" s="40">
        <v>41152</v>
      </c>
      <c r="B20" s="41">
        <v>84.020399999999995</v>
      </c>
      <c r="C20" s="44">
        <f t="shared" si="4"/>
        <v>-2.4001052874270132E-3</v>
      </c>
      <c r="D20" s="45">
        <f t="shared" si="0"/>
        <v>123.4726</v>
      </c>
      <c r="E20" s="43">
        <f t="shared" si="1"/>
        <v>-0.31952190202522668</v>
      </c>
      <c r="F20" s="45">
        <f t="shared" si="2"/>
        <v>84.020399999999995</v>
      </c>
      <c r="G20" s="46">
        <f t="shared" si="3"/>
        <v>0</v>
      </c>
    </row>
    <row r="21" spans="1:7">
      <c r="A21" s="40">
        <v>41182</v>
      </c>
      <c r="B21" s="41">
        <v>86.924599999999998</v>
      </c>
      <c r="C21" s="44">
        <f t="shared" si="4"/>
        <v>3.3981449714084205E-2</v>
      </c>
      <c r="D21" s="45">
        <f t="shared" si="0"/>
        <v>123.4726</v>
      </c>
      <c r="E21" s="43">
        <f t="shared" si="1"/>
        <v>-0.29600089412549829</v>
      </c>
      <c r="F21" s="45">
        <f t="shared" si="2"/>
        <v>84.020399999999995</v>
      </c>
      <c r="G21" s="46">
        <f t="shared" si="3"/>
        <v>3.4565415065864996E-2</v>
      </c>
    </row>
    <row r="22" spans="1:7">
      <c r="A22" s="40">
        <v>41213</v>
      </c>
      <c r="B22" s="41">
        <v>86.109700000000004</v>
      </c>
      <c r="C22" s="44">
        <f t="shared" si="4"/>
        <v>-9.4190114291491638E-3</v>
      </c>
      <c r="D22" s="45">
        <f t="shared" si="0"/>
        <v>123.4726</v>
      </c>
      <c r="E22" s="43">
        <f t="shared" si="1"/>
        <v>-0.30260073894937012</v>
      </c>
      <c r="F22" s="45">
        <f t="shared" si="2"/>
        <v>84.020399999999995</v>
      </c>
      <c r="G22" s="46">
        <f t="shared" si="3"/>
        <v>2.4866580021042611E-2</v>
      </c>
    </row>
    <row r="23" spans="1:7">
      <c r="A23" s="40">
        <v>41243</v>
      </c>
      <c r="B23" s="41">
        <v>86.358199999999997</v>
      </c>
      <c r="C23" s="44">
        <f t="shared" si="4"/>
        <v>2.88169766044251E-3</v>
      </c>
      <c r="D23" s="45">
        <f t="shared" si="0"/>
        <v>123.4726</v>
      </c>
      <c r="E23" s="43">
        <f t="shared" si="1"/>
        <v>-0.30058814668193595</v>
      </c>
      <c r="F23" s="45">
        <f t="shared" si="2"/>
        <v>84.020399999999995</v>
      </c>
      <c r="G23" s="46">
        <f t="shared" si="3"/>
        <v>2.7824195076433838E-2</v>
      </c>
    </row>
    <row r="24" spans="1:7">
      <c r="A24" s="40">
        <v>41274</v>
      </c>
      <c r="B24" s="41">
        <v>89.968999999999994</v>
      </c>
      <c r="C24" s="44">
        <f t="shared" si="4"/>
        <v>4.0961404104681402E-2</v>
      </c>
      <c r="D24" s="45">
        <f t="shared" si="0"/>
        <v>123.4726</v>
      </c>
      <c r="E24" s="43">
        <f t="shared" si="1"/>
        <v>-0.27134441163464612</v>
      </c>
      <c r="F24" s="45">
        <f t="shared" si="2"/>
        <v>84.020399999999995</v>
      </c>
      <c r="G24" s="46">
        <f t="shared" si="3"/>
        <v>7.0799472509057312E-2</v>
      </c>
    </row>
    <row r="25" spans="1:7">
      <c r="A25" s="40">
        <v>41305</v>
      </c>
      <c r="B25" s="41">
        <v>93.224100000000007</v>
      </c>
      <c r="C25" s="44">
        <f t="shared" si="4"/>
        <v>3.554110540432491E-2</v>
      </c>
      <c r="D25" s="45">
        <f t="shared" si="0"/>
        <v>123.4726</v>
      </c>
      <c r="E25" s="43">
        <f t="shared" si="1"/>
        <v>-0.24498147767196926</v>
      </c>
      <c r="F25" s="45">
        <f t="shared" si="2"/>
        <v>84.020399999999995</v>
      </c>
      <c r="G25" s="46">
        <f t="shared" si="3"/>
        <v>0.10954125426682107</v>
      </c>
    </row>
    <row r="26" spans="1:7">
      <c r="A26" s="40">
        <v>41333</v>
      </c>
      <c r="B26" s="41">
        <v>92.944400000000002</v>
      </c>
      <c r="C26" s="44">
        <f t="shared" si="4"/>
        <v>-3.0048070478923914E-3</v>
      </c>
      <c r="D26" s="45">
        <f t="shared" si="0"/>
        <v>123.4726</v>
      </c>
      <c r="E26" s="43">
        <f t="shared" si="1"/>
        <v>-0.24724675758022427</v>
      </c>
      <c r="F26" s="45">
        <f t="shared" si="2"/>
        <v>84.020399999999995</v>
      </c>
      <c r="G26" s="46">
        <f t="shared" si="3"/>
        <v>0.10621230082218136</v>
      </c>
    </row>
    <row r="27" spans="1:7">
      <c r="A27" s="40">
        <v>41364</v>
      </c>
      <c r="B27" s="41">
        <v>92.716999999999999</v>
      </c>
      <c r="C27" s="44">
        <f t="shared" si="4"/>
        <v>-2.4496218784546497E-3</v>
      </c>
      <c r="D27" s="45">
        <f t="shared" si="0"/>
        <v>123.4726</v>
      </c>
      <c r="E27" s="43">
        <f t="shared" si="1"/>
        <v>-0.24908846173159066</v>
      </c>
      <c r="F27" s="45">
        <f t="shared" si="2"/>
        <v>84.020399999999995</v>
      </c>
      <c r="G27" s="46">
        <f t="shared" si="3"/>
        <v>0.10350581525439065</v>
      </c>
    </row>
    <row r="28" spans="1:7">
      <c r="A28" s="40">
        <v>41394</v>
      </c>
      <c r="B28" s="41">
        <v>93.287800000000004</v>
      </c>
      <c r="C28" s="44">
        <f t="shared" si="4"/>
        <v>6.1374952880833573E-3</v>
      </c>
      <c r="D28" s="45">
        <f t="shared" si="0"/>
        <v>123.4726</v>
      </c>
      <c r="E28" s="43">
        <f t="shared" si="1"/>
        <v>-0.24446557373862698</v>
      </c>
      <c r="F28" s="45">
        <f t="shared" si="2"/>
        <v>84.020399999999995</v>
      </c>
      <c r="G28" s="46">
        <f t="shared" si="3"/>
        <v>0.11029940347820302</v>
      </c>
    </row>
    <row r="29" spans="1:7">
      <c r="A29" s="40">
        <v>41425</v>
      </c>
      <c r="B29" s="41">
        <v>91.268600000000006</v>
      </c>
      <c r="C29" s="44">
        <f t="shared" si="4"/>
        <v>-2.1882531009885939E-2</v>
      </c>
      <c r="D29" s="45">
        <f t="shared" si="0"/>
        <v>123.4726</v>
      </c>
      <c r="E29" s="43">
        <f t="shared" si="1"/>
        <v>-0.26081899951892157</v>
      </c>
      <c r="F29" s="45">
        <f t="shared" si="2"/>
        <v>84.020399999999995</v>
      </c>
      <c r="G29" s="46">
        <f t="shared" si="3"/>
        <v>8.6267144645824245E-2</v>
      </c>
    </row>
    <row r="30" spans="1:7">
      <c r="A30" s="40">
        <v>41455</v>
      </c>
      <c r="B30" s="41">
        <v>90.124200000000002</v>
      </c>
      <c r="C30" s="44">
        <f t="shared" si="4"/>
        <v>-1.2618088301999302E-2</v>
      </c>
      <c r="D30" s="45">
        <f t="shared" si="0"/>
        <v>123.4726</v>
      </c>
      <c r="E30" s="43">
        <f t="shared" si="1"/>
        <v>-0.2700874526008199</v>
      </c>
      <c r="F30" s="45">
        <f t="shared" si="2"/>
        <v>84.020399999999995</v>
      </c>
      <c r="G30" s="46">
        <f t="shared" si="3"/>
        <v>7.264664295813883E-2</v>
      </c>
    </row>
    <row r="31" spans="1:7">
      <c r="A31" s="40">
        <v>41486</v>
      </c>
      <c r="B31" s="41">
        <v>91.2102</v>
      </c>
      <c r="C31" s="44">
        <f t="shared" si="4"/>
        <v>1.1978013926303531E-2</v>
      </c>
      <c r="D31" s="45">
        <f t="shared" si="0"/>
        <v>123.4726</v>
      </c>
      <c r="E31" s="43">
        <f t="shared" si="1"/>
        <v>-0.26129197894917577</v>
      </c>
      <c r="F31" s="45">
        <f t="shared" si="2"/>
        <v>84.020399999999995</v>
      </c>
      <c r="G31" s="46">
        <f t="shared" si="3"/>
        <v>8.5572075353128593E-2</v>
      </c>
    </row>
    <row r="32" spans="1:7">
      <c r="A32" s="40">
        <v>41517</v>
      </c>
      <c r="B32" s="41">
        <v>91.024500000000003</v>
      </c>
      <c r="C32" s="44">
        <f t="shared" si="4"/>
        <v>-2.0380318817058278E-3</v>
      </c>
      <c r="D32" s="45">
        <f t="shared" si="0"/>
        <v>123.4726</v>
      </c>
      <c r="E32" s="43">
        <f t="shared" si="1"/>
        <v>-0.26279595634982983</v>
      </c>
      <c r="F32" s="45">
        <f t="shared" si="2"/>
        <v>84.020399999999995</v>
      </c>
      <c r="G32" s="46">
        <f t="shared" si="3"/>
        <v>8.3361897824814082E-2</v>
      </c>
    </row>
    <row r="33" spans="1:7">
      <c r="A33" s="40">
        <v>41547</v>
      </c>
      <c r="B33" s="41">
        <v>90.559299999999993</v>
      </c>
      <c r="C33" s="44">
        <f t="shared" si="4"/>
        <v>-5.1238163069612618E-3</v>
      </c>
      <c r="D33" s="45">
        <f t="shared" si="0"/>
        <v>123.4726</v>
      </c>
      <c r="E33" s="43">
        <f t="shared" si="1"/>
        <v>-0.26656359386616957</v>
      </c>
      <c r="F33" s="45">
        <f t="shared" si="2"/>
        <v>84.020399999999995</v>
      </c>
      <c r="G33" s="46">
        <f t="shared" si="3"/>
        <v>7.7825147226149818E-2</v>
      </c>
    </row>
    <row r="34" spans="1:7">
      <c r="A34" s="40">
        <v>41578</v>
      </c>
      <c r="B34" s="41">
        <v>92.074799999999996</v>
      </c>
      <c r="C34" s="44">
        <f t="shared" si="4"/>
        <v>1.6596405443474731E-2</v>
      </c>
      <c r="D34" s="45">
        <f t="shared" si="0"/>
        <v>123.4726</v>
      </c>
      <c r="E34" s="43">
        <f t="shared" si="1"/>
        <v>-0.25428961567181707</v>
      </c>
      <c r="F34" s="45">
        <f t="shared" si="2"/>
        <v>84.020399999999995</v>
      </c>
      <c r="G34" s="46">
        <f t="shared" si="3"/>
        <v>9.5862433409029252E-2</v>
      </c>
    </row>
    <row r="35" spans="1:7">
      <c r="A35" s="40">
        <v>41608</v>
      </c>
      <c r="B35" s="41">
        <v>92.636899999999997</v>
      </c>
      <c r="C35" s="44">
        <f t="shared" si="4"/>
        <v>6.0862602112842805E-3</v>
      </c>
      <c r="D35" s="45">
        <f t="shared" si="0"/>
        <v>123.4726</v>
      </c>
      <c r="E35" s="43">
        <f t="shared" si="1"/>
        <v>-0.24973718865562078</v>
      </c>
      <c r="F35" s="45">
        <f t="shared" si="2"/>
        <v>84.020399999999995</v>
      </c>
      <c r="G35" s="46">
        <f t="shared" si="3"/>
        <v>0.10255247535122426</v>
      </c>
    </row>
    <row r="36" spans="1:7">
      <c r="A36" s="40">
        <v>41639</v>
      </c>
      <c r="B36" s="41">
        <v>92.684100000000001</v>
      </c>
      <c r="C36" s="44">
        <f t="shared" si="4"/>
        <v>5.093864270170526E-4</v>
      </c>
      <c r="D36" s="45">
        <f t="shared" si="0"/>
        <v>123.4726</v>
      </c>
      <c r="E36" s="43">
        <f t="shared" si="1"/>
        <v>-0.24935491760925096</v>
      </c>
      <c r="F36" s="45">
        <f t="shared" si="2"/>
        <v>84.020399999999995</v>
      </c>
      <c r="G36" s="46">
        <f t="shared" si="3"/>
        <v>0.1031142436836769</v>
      </c>
    </row>
    <row r="37" spans="1:7">
      <c r="A37" s="40">
        <v>41670</v>
      </c>
      <c r="B37" s="41">
        <v>95.714200000000005</v>
      </c>
      <c r="C37" s="44">
        <f t="shared" si="4"/>
        <v>3.2169730982113801E-2</v>
      </c>
      <c r="D37" s="45">
        <f t="shared" si="0"/>
        <v>123.4726</v>
      </c>
      <c r="E37" s="43">
        <f t="shared" si="1"/>
        <v>-0.22481425028710819</v>
      </c>
      <c r="F37" s="45">
        <f t="shared" si="2"/>
        <v>84.020399999999995</v>
      </c>
      <c r="G37" s="46">
        <f t="shared" si="3"/>
        <v>0.13917810436513051</v>
      </c>
    </row>
    <row r="38" spans="1:7">
      <c r="A38" s="40">
        <v>41698</v>
      </c>
      <c r="B38" s="41">
        <v>98.164900000000003</v>
      </c>
      <c r="C38" s="44">
        <f t="shared" si="4"/>
        <v>2.5282049850267295E-2</v>
      </c>
      <c r="D38" s="45">
        <f t="shared" si="0"/>
        <v>123.4726</v>
      </c>
      <c r="E38" s="43">
        <f t="shared" si="1"/>
        <v>-0.20496612203841175</v>
      </c>
      <c r="F38" s="45">
        <f t="shared" si="2"/>
        <v>84.020399999999995</v>
      </c>
      <c r="G38" s="46">
        <f t="shared" si="3"/>
        <v>0.16834602072829943</v>
      </c>
    </row>
    <row r="39" spans="1:7">
      <c r="A39" s="40">
        <v>41729</v>
      </c>
      <c r="B39" s="41">
        <v>98.851100000000002</v>
      </c>
      <c r="C39" s="44">
        <f t="shared" si="4"/>
        <v>6.9659598692081584E-3</v>
      </c>
      <c r="D39" s="45">
        <f t="shared" si="0"/>
        <v>123.4726</v>
      </c>
      <c r="E39" s="43">
        <f t="shared" si="1"/>
        <v>-0.19940861373292534</v>
      </c>
      <c r="F39" s="45">
        <f t="shared" si="2"/>
        <v>84.020399999999995</v>
      </c>
      <c r="G39" s="46">
        <f t="shared" si="3"/>
        <v>0.17651308491747253</v>
      </c>
    </row>
    <row r="40" spans="1:7">
      <c r="A40" s="40">
        <v>41759</v>
      </c>
      <c r="B40" s="41">
        <v>102.02</v>
      </c>
      <c r="C40" s="44">
        <f t="shared" si="4"/>
        <v>3.1554194968395684E-2</v>
      </c>
      <c r="D40" s="45">
        <f t="shared" si="0"/>
        <v>123.4726</v>
      </c>
      <c r="E40" s="43">
        <f t="shared" si="1"/>
        <v>-0.17374381036764436</v>
      </c>
      <c r="F40" s="45">
        <f t="shared" si="2"/>
        <v>84.020399999999995</v>
      </c>
      <c r="G40" s="46">
        <f t="shared" si="3"/>
        <v>0.21422892535622304</v>
      </c>
    </row>
    <row r="41" spans="1:7">
      <c r="A41" s="40">
        <v>41790</v>
      </c>
      <c r="B41" s="41">
        <v>107.74</v>
      </c>
      <c r="C41" s="44">
        <f t="shared" si="4"/>
        <v>5.4552044757607207E-2</v>
      </c>
      <c r="D41" s="45">
        <f t="shared" si="0"/>
        <v>123.4726</v>
      </c>
      <c r="E41" s="43">
        <f t="shared" si="1"/>
        <v>-0.12741774288384633</v>
      </c>
      <c r="F41" s="45">
        <f t="shared" si="2"/>
        <v>84.020399999999995</v>
      </c>
      <c r="G41" s="46">
        <f t="shared" si="3"/>
        <v>0.28230763005174936</v>
      </c>
    </row>
    <row r="42" spans="1:7">
      <c r="A42" s="40">
        <v>41820</v>
      </c>
      <c r="B42" s="41">
        <v>107.71</v>
      </c>
      <c r="C42" s="44">
        <f t="shared" si="4"/>
        <v>-2.7848688970888761E-4</v>
      </c>
      <c r="D42" s="45">
        <f t="shared" si="0"/>
        <v>123.4726</v>
      </c>
      <c r="E42" s="43">
        <f t="shared" si="1"/>
        <v>-0.12766071176925087</v>
      </c>
      <c r="F42" s="45">
        <f t="shared" si="2"/>
        <v>84.020399999999995</v>
      </c>
      <c r="G42" s="46">
        <f t="shared" si="3"/>
        <v>0.28195057390824135</v>
      </c>
    </row>
    <row r="43" spans="1:7">
      <c r="A43" s="38" t="s">
        <v>245</v>
      </c>
      <c r="B43" s="38"/>
      <c r="C43" s="38"/>
      <c r="D43" s="38" t="s">
        <v>246</v>
      </c>
      <c r="E43" s="48">
        <f>AVERAGE(E7:E42)</f>
        <v>-0.24062425815750035</v>
      </c>
      <c r="F43" s="38"/>
      <c r="G43" s="48">
        <f>AVERAGE(G7:G42)</f>
        <v>7.2085442228439517E-2</v>
      </c>
    </row>
  </sheetData>
  <mergeCells count="2">
    <mergeCell ref="A4:G4"/>
    <mergeCell ref="I4:J4"/>
  </mergeCells>
  <hyperlinks>
    <hyperlink ref="A2" r:id="rId1" display="http://investexcel.net"/>
  </hyperlinks>
  <pageMargins left="0.7" right="0.7" top="0.75" bottom="0.75" header="0.3" footer="0.3"/>
  <pageSetup paperSize="9" orientation="portrait" r:id="rId2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M43"/>
  <sheetViews>
    <sheetView showGridLines="0" workbookViewId="0">
      <selection activeCell="I4" sqref="I4:J12"/>
    </sheetView>
  </sheetViews>
  <sheetFormatPr defaultRowHeight="15"/>
  <cols>
    <col min="1" max="1" width="11.42578125" style="35" bestFit="1" customWidth="1"/>
    <col min="2" max="2" width="9.140625" style="35"/>
    <col min="3" max="3" width="14.140625" style="35" customWidth="1"/>
    <col min="4" max="7" width="12" style="35" customWidth="1"/>
    <col min="8" max="8" width="5.42578125" style="36" customWidth="1"/>
    <col min="9" max="9" width="17.7109375" style="36" bestFit="1" customWidth="1"/>
    <col min="10" max="10" width="7.85546875" style="36" bestFit="1" customWidth="1"/>
    <col min="11" max="11" width="2" style="36" customWidth="1"/>
    <col min="12" max="13" width="9.140625" style="36"/>
    <col min="14" max="16384" width="9.140625" style="49"/>
  </cols>
  <sheetData>
    <row r="1" spans="1:11" ht="30">
      <c r="A1" s="34" t="s">
        <v>240</v>
      </c>
    </row>
    <row r="2" spans="1:11">
      <c r="A2" s="37" t="s">
        <v>241</v>
      </c>
    </row>
    <row r="3" spans="1:11" ht="15.75" thickBot="1">
      <c r="A3" s="37"/>
    </row>
    <row r="4" spans="1:11">
      <c r="A4" s="89" t="s">
        <v>242</v>
      </c>
      <c r="B4" s="90"/>
      <c r="C4" s="90"/>
      <c r="D4" s="90"/>
      <c r="E4" s="90"/>
      <c r="F4" s="90"/>
      <c r="G4" s="91"/>
      <c r="I4" s="92" t="s">
        <v>254</v>
      </c>
      <c r="J4" s="92"/>
    </row>
    <row r="5" spans="1:11" ht="15" customHeight="1">
      <c r="A5" s="38" t="s">
        <v>255</v>
      </c>
      <c r="B5" s="38" t="s">
        <v>248</v>
      </c>
      <c r="C5" s="39" t="s">
        <v>256</v>
      </c>
      <c r="D5" s="39" t="s">
        <v>257</v>
      </c>
      <c r="E5" s="39" t="s">
        <v>243</v>
      </c>
      <c r="F5" s="39" t="s">
        <v>258</v>
      </c>
      <c r="G5" s="39" t="s">
        <v>244</v>
      </c>
      <c r="I5" s="50" t="s">
        <v>247</v>
      </c>
      <c r="J5" s="53">
        <f>B6</f>
        <v>112.7882</v>
      </c>
    </row>
    <row r="6" spans="1:11">
      <c r="A6" s="40">
        <v>40724</v>
      </c>
      <c r="B6" s="41">
        <v>112.7882</v>
      </c>
      <c r="C6" s="39"/>
      <c r="D6" s="42">
        <f>+B6</f>
        <v>112.7882</v>
      </c>
      <c r="E6" s="43"/>
      <c r="F6" s="42">
        <f>+B6</f>
        <v>112.7882</v>
      </c>
      <c r="G6" s="41"/>
      <c r="I6" s="50" t="s">
        <v>248</v>
      </c>
      <c r="J6" s="53">
        <f>B42</f>
        <v>133.28</v>
      </c>
    </row>
    <row r="7" spans="1:11">
      <c r="A7" s="40">
        <v>40755</v>
      </c>
      <c r="B7" s="41">
        <v>112.2131</v>
      </c>
      <c r="C7" s="44">
        <f>LN(B7/B6)</f>
        <v>-5.1119815964850868E-3</v>
      </c>
      <c r="D7" s="45">
        <f t="shared" ref="D7:D42" si="0">IF(B7&gt;D6,B7, D6)</f>
        <v>112.7882</v>
      </c>
      <c r="E7" s="43">
        <f t="shared" ref="E7:E42" si="1">+(B7-D7)/D7</f>
        <v>-5.0989376548256481E-3</v>
      </c>
      <c r="F7" s="45">
        <f t="shared" ref="F7:F42" si="2">IF(B7&lt;F6,B7,F6)</f>
        <v>112.2131</v>
      </c>
      <c r="G7" s="46">
        <f t="shared" ref="G7:G42" si="3">+(B7-F7)/F7</f>
        <v>0</v>
      </c>
      <c r="I7" s="50" t="s">
        <v>249</v>
      </c>
      <c r="J7" s="55">
        <f>+J6/J5-1</f>
        <v>0.18168389955686859</v>
      </c>
    </row>
    <row r="8" spans="1:11">
      <c r="A8" s="40">
        <v>40786</v>
      </c>
      <c r="B8" s="41">
        <v>110.6169</v>
      </c>
      <c r="C8" s="44">
        <f t="shared" ref="C8:C42" si="4">LN(B8/B7)</f>
        <v>-1.4326861758024462E-2</v>
      </c>
      <c r="D8" s="45">
        <f t="shared" si="0"/>
        <v>112.7882</v>
      </c>
      <c r="E8" s="43">
        <f t="shared" si="1"/>
        <v>-1.9251127334242432E-2</v>
      </c>
      <c r="F8" s="45">
        <f t="shared" si="2"/>
        <v>110.6169</v>
      </c>
      <c r="G8" s="46">
        <f t="shared" si="3"/>
        <v>0</v>
      </c>
      <c r="I8" s="51" t="s">
        <v>250</v>
      </c>
      <c r="J8" s="55">
        <f>(1+J7)^(12/36)-1</f>
        <v>5.7224225491065761E-2</v>
      </c>
    </row>
    <row r="9" spans="1:11">
      <c r="A9" s="40">
        <v>40816</v>
      </c>
      <c r="B9" s="41">
        <v>110.1484</v>
      </c>
      <c r="C9" s="44">
        <f t="shared" si="4"/>
        <v>-4.2443328123620058E-3</v>
      </c>
      <c r="D9" s="45">
        <f t="shared" si="0"/>
        <v>112.7882</v>
      </c>
      <c r="E9" s="43">
        <f t="shared" si="1"/>
        <v>-2.3404930657639791E-2</v>
      </c>
      <c r="F9" s="45">
        <f t="shared" si="2"/>
        <v>110.1484</v>
      </c>
      <c r="G9" s="46">
        <f t="shared" si="3"/>
        <v>0</v>
      </c>
      <c r="I9" s="52" t="s">
        <v>251</v>
      </c>
      <c r="J9" s="56">
        <f>MIN(E7:E42)</f>
        <v>-2.3404930657639791E-2</v>
      </c>
    </row>
    <row r="10" spans="1:11">
      <c r="A10" s="40">
        <v>40847</v>
      </c>
      <c r="B10" s="41">
        <v>111.1373</v>
      </c>
      <c r="C10" s="44">
        <f t="shared" si="4"/>
        <v>8.9378263770279829E-3</v>
      </c>
      <c r="D10" s="45">
        <f t="shared" si="0"/>
        <v>112.7882</v>
      </c>
      <c r="E10" s="43">
        <f t="shared" si="1"/>
        <v>-1.4637169491134774E-2</v>
      </c>
      <c r="F10" s="45">
        <f t="shared" si="2"/>
        <v>110.1484</v>
      </c>
      <c r="G10" s="46">
        <f t="shared" si="3"/>
        <v>8.9778880128989717E-3</v>
      </c>
      <c r="I10" s="52" t="s">
        <v>252</v>
      </c>
      <c r="J10" s="56">
        <f>MAX(G7:G42)</f>
        <v>0.2100039582962622</v>
      </c>
    </row>
    <row r="11" spans="1:11">
      <c r="A11" s="40">
        <v>40877</v>
      </c>
      <c r="B11" s="41">
        <v>110.96339999999999</v>
      </c>
      <c r="C11" s="44">
        <f t="shared" si="4"/>
        <v>-1.5659566632320876E-3</v>
      </c>
      <c r="D11" s="45">
        <f t="shared" si="0"/>
        <v>112.7882</v>
      </c>
      <c r="E11" s="43">
        <f t="shared" si="1"/>
        <v>-1.6178997448314719E-2</v>
      </c>
      <c r="F11" s="45">
        <f t="shared" si="2"/>
        <v>110.1484</v>
      </c>
      <c r="G11" s="46">
        <f t="shared" si="3"/>
        <v>7.3991088386213301E-3</v>
      </c>
      <c r="I11" s="50" t="s">
        <v>240</v>
      </c>
      <c r="J11" s="57">
        <f>J8/ABS(J9)</f>
        <v>2.4449645388027137</v>
      </c>
    </row>
    <row r="12" spans="1:11">
      <c r="A12" s="40">
        <v>40908</v>
      </c>
      <c r="B12" s="41">
        <v>111.85469999999999</v>
      </c>
      <c r="C12" s="44">
        <f t="shared" si="4"/>
        <v>8.0002904067493375E-3</v>
      </c>
      <c r="D12" s="45">
        <f t="shared" si="0"/>
        <v>112.7882</v>
      </c>
      <c r="E12" s="43">
        <f t="shared" si="1"/>
        <v>-8.2765750317853222E-3</v>
      </c>
      <c r="F12" s="45">
        <f t="shared" si="2"/>
        <v>110.1484</v>
      </c>
      <c r="G12" s="46">
        <f t="shared" si="3"/>
        <v>1.5490919523116077E-2</v>
      </c>
      <c r="I12" s="35" t="s">
        <v>253</v>
      </c>
      <c r="J12" s="57">
        <f>J8/ABS(E43-10%)</f>
        <v>0.55443079400201722</v>
      </c>
    </row>
    <row r="13" spans="1:11">
      <c r="A13" s="40">
        <v>40939</v>
      </c>
      <c r="B13" s="41">
        <v>112.48650000000001</v>
      </c>
      <c r="C13" s="44">
        <f t="shared" si="4"/>
        <v>5.6325068273451358E-3</v>
      </c>
      <c r="D13" s="45">
        <f t="shared" si="0"/>
        <v>112.7882</v>
      </c>
      <c r="E13" s="43">
        <f t="shared" si="1"/>
        <v>-2.6749252138077986E-3</v>
      </c>
      <c r="F13" s="45">
        <f t="shared" si="2"/>
        <v>110.1484</v>
      </c>
      <c r="G13" s="46">
        <f t="shared" si="3"/>
        <v>2.1226817638749281E-2</v>
      </c>
      <c r="K13" s="47"/>
    </row>
    <row r="14" spans="1:11">
      <c r="A14" s="40">
        <v>40968</v>
      </c>
      <c r="B14" s="41">
        <v>114.7726</v>
      </c>
      <c r="C14" s="44">
        <f t="shared" si="4"/>
        <v>2.0119564995739497E-2</v>
      </c>
      <c r="D14" s="45">
        <f t="shared" si="0"/>
        <v>114.7726</v>
      </c>
      <c r="E14" s="43">
        <f t="shared" si="1"/>
        <v>0</v>
      </c>
      <c r="F14" s="45">
        <f t="shared" si="2"/>
        <v>110.1484</v>
      </c>
      <c r="G14" s="46">
        <f t="shared" si="3"/>
        <v>4.1981544897610877E-2</v>
      </c>
    </row>
    <row r="15" spans="1:11">
      <c r="A15" s="40">
        <v>40999</v>
      </c>
      <c r="B15" s="41">
        <v>114.8856</v>
      </c>
      <c r="C15" s="44">
        <f t="shared" si="4"/>
        <v>9.8407119030853888E-4</v>
      </c>
      <c r="D15" s="45">
        <f t="shared" si="0"/>
        <v>114.8856</v>
      </c>
      <c r="E15" s="43">
        <f t="shared" si="1"/>
        <v>0</v>
      </c>
      <c r="F15" s="45">
        <f t="shared" si="2"/>
        <v>110.1484</v>
      </c>
      <c r="G15" s="46">
        <f t="shared" si="3"/>
        <v>4.3007433607751014E-2</v>
      </c>
    </row>
    <row r="16" spans="1:11">
      <c r="A16" s="40">
        <v>41029</v>
      </c>
      <c r="B16" s="41">
        <v>115.5741</v>
      </c>
      <c r="C16" s="44">
        <f t="shared" si="4"/>
        <v>5.9750320628215838E-3</v>
      </c>
      <c r="D16" s="45">
        <f t="shared" si="0"/>
        <v>115.5741</v>
      </c>
      <c r="E16" s="43">
        <f t="shared" si="1"/>
        <v>0</v>
      </c>
      <c r="F16" s="45">
        <f t="shared" si="2"/>
        <v>110.1484</v>
      </c>
      <c r="G16" s="46">
        <f t="shared" si="3"/>
        <v>4.9258091810684551E-2</v>
      </c>
    </row>
    <row r="17" spans="1:7">
      <c r="A17" s="40">
        <v>41060</v>
      </c>
      <c r="B17" s="41">
        <v>116.30889999999999</v>
      </c>
      <c r="C17" s="44">
        <f t="shared" si="4"/>
        <v>6.337700129147323E-3</v>
      </c>
      <c r="D17" s="45">
        <f t="shared" si="0"/>
        <v>116.30889999999999</v>
      </c>
      <c r="E17" s="43">
        <f t="shared" si="1"/>
        <v>0</v>
      </c>
      <c r="F17" s="45">
        <f t="shared" si="2"/>
        <v>110.1484</v>
      </c>
      <c r="G17" s="46">
        <f t="shared" si="3"/>
        <v>5.5929092024940889E-2</v>
      </c>
    </row>
    <row r="18" spans="1:7">
      <c r="A18" s="40">
        <v>41090</v>
      </c>
      <c r="B18" s="41">
        <v>116.3017</v>
      </c>
      <c r="C18" s="44">
        <f t="shared" si="4"/>
        <v>-6.1906035256277783E-5</v>
      </c>
      <c r="D18" s="45">
        <f t="shared" si="0"/>
        <v>116.30889999999999</v>
      </c>
      <c r="E18" s="43">
        <f t="shared" si="1"/>
        <v>-6.1904119117259563E-5</v>
      </c>
      <c r="F18" s="45">
        <f t="shared" si="2"/>
        <v>110.1484</v>
      </c>
      <c r="G18" s="46">
        <f t="shared" si="3"/>
        <v>5.5863725664648797E-2</v>
      </c>
    </row>
    <row r="19" spans="1:7">
      <c r="A19" s="40">
        <v>41121</v>
      </c>
      <c r="B19" s="41">
        <v>117.4926</v>
      </c>
      <c r="C19" s="44">
        <f t="shared" si="4"/>
        <v>1.0187676090906574E-2</v>
      </c>
      <c r="D19" s="45">
        <f t="shared" si="0"/>
        <v>117.4926</v>
      </c>
      <c r="E19" s="43">
        <f t="shared" si="1"/>
        <v>0</v>
      </c>
      <c r="F19" s="45">
        <f t="shared" si="2"/>
        <v>110.1484</v>
      </c>
      <c r="G19" s="46">
        <f t="shared" si="3"/>
        <v>6.6675503230187644E-2</v>
      </c>
    </row>
    <row r="20" spans="1:7">
      <c r="A20" s="40">
        <v>41152</v>
      </c>
      <c r="B20" s="41">
        <v>117.89109999999999</v>
      </c>
      <c r="C20" s="44">
        <f t="shared" si="4"/>
        <v>3.3859641149770587E-3</v>
      </c>
      <c r="D20" s="45">
        <f t="shared" si="0"/>
        <v>117.89109999999999</v>
      </c>
      <c r="E20" s="43">
        <f t="shared" si="1"/>
        <v>0</v>
      </c>
      <c r="F20" s="45">
        <f t="shared" si="2"/>
        <v>110.1484</v>
      </c>
      <c r="G20" s="46">
        <f t="shared" si="3"/>
        <v>7.0293349699133159E-2</v>
      </c>
    </row>
    <row r="21" spans="1:7">
      <c r="A21" s="40">
        <v>41182</v>
      </c>
      <c r="B21" s="41">
        <v>117.9432</v>
      </c>
      <c r="C21" s="44">
        <f t="shared" si="4"/>
        <v>4.4183565196048968E-4</v>
      </c>
      <c r="D21" s="45">
        <f t="shared" si="0"/>
        <v>117.9432</v>
      </c>
      <c r="E21" s="43">
        <f t="shared" si="1"/>
        <v>0</v>
      </c>
      <c r="F21" s="45">
        <f t="shared" si="2"/>
        <v>110.1484</v>
      </c>
      <c r="G21" s="46">
        <f t="shared" si="3"/>
        <v>7.0766347945135921E-2</v>
      </c>
    </row>
    <row r="22" spans="1:7">
      <c r="A22" s="40">
        <v>41213</v>
      </c>
      <c r="B22" s="41">
        <v>117.8961</v>
      </c>
      <c r="C22" s="44">
        <f t="shared" si="4"/>
        <v>-3.9942452870398511E-4</v>
      </c>
      <c r="D22" s="45">
        <f t="shared" si="0"/>
        <v>117.9432</v>
      </c>
      <c r="E22" s="43">
        <f t="shared" si="1"/>
        <v>-3.9934476934660383E-4</v>
      </c>
      <c r="F22" s="45">
        <f t="shared" si="2"/>
        <v>110.1484</v>
      </c>
      <c r="G22" s="46">
        <f t="shared" si="3"/>
        <v>7.0338743004891666E-2</v>
      </c>
    </row>
    <row r="23" spans="1:7">
      <c r="A23" s="40">
        <v>41243</v>
      </c>
      <c r="B23" s="41">
        <v>118.2231</v>
      </c>
      <c r="C23" s="44">
        <f t="shared" si="4"/>
        <v>2.7697892340368077E-3</v>
      </c>
      <c r="D23" s="45">
        <f t="shared" si="0"/>
        <v>118.2231</v>
      </c>
      <c r="E23" s="43">
        <f t="shared" si="1"/>
        <v>0</v>
      </c>
      <c r="F23" s="45">
        <f t="shared" si="2"/>
        <v>110.1484</v>
      </c>
      <c r="G23" s="46">
        <f t="shared" si="3"/>
        <v>7.3307465201491867E-2</v>
      </c>
    </row>
    <row r="24" spans="1:7">
      <c r="A24" s="40">
        <v>41274</v>
      </c>
      <c r="B24" s="41">
        <v>118.74290000000001</v>
      </c>
      <c r="C24" s="44">
        <f t="shared" si="4"/>
        <v>4.3871343037679613E-3</v>
      </c>
      <c r="D24" s="45">
        <f t="shared" si="0"/>
        <v>118.74290000000001</v>
      </c>
      <c r="E24" s="43">
        <f t="shared" si="1"/>
        <v>0</v>
      </c>
      <c r="F24" s="45">
        <f t="shared" si="2"/>
        <v>110.1484</v>
      </c>
      <c r="G24" s="46">
        <f t="shared" si="3"/>
        <v>7.8026553268136539E-2</v>
      </c>
    </row>
    <row r="25" spans="1:7">
      <c r="A25" s="40">
        <v>41305</v>
      </c>
      <c r="B25" s="41">
        <v>120.889</v>
      </c>
      <c r="C25" s="44">
        <f t="shared" si="4"/>
        <v>1.7912117543288666E-2</v>
      </c>
      <c r="D25" s="45">
        <f t="shared" si="0"/>
        <v>120.889</v>
      </c>
      <c r="E25" s="43">
        <f t="shared" si="1"/>
        <v>0</v>
      </c>
      <c r="F25" s="45">
        <f t="shared" si="2"/>
        <v>110.1484</v>
      </c>
      <c r="G25" s="46">
        <f t="shared" si="3"/>
        <v>9.7510267965762565E-2</v>
      </c>
    </row>
    <row r="26" spans="1:7">
      <c r="A26" s="40">
        <v>41333</v>
      </c>
      <c r="B26" s="41">
        <v>121.2017</v>
      </c>
      <c r="C26" s="44">
        <f t="shared" si="4"/>
        <v>2.5833307425921037E-3</v>
      </c>
      <c r="D26" s="45">
        <f t="shared" si="0"/>
        <v>121.2017</v>
      </c>
      <c r="E26" s="43">
        <f t="shared" si="1"/>
        <v>0</v>
      </c>
      <c r="F26" s="45">
        <f t="shared" si="2"/>
        <v>110.1484</v>
      </c>
      <c r="G26" s="46">
        <f t="shared" si="3"/>
        <v>0.10034916530789378</v>
      </c>
    </row>
    <row r="27" spans="1:7">
      <c r="A27" s="40">
        <v>41364</v>
      </c>
      <c r="B27" s="41">
        <v>122.6015</v>
      </c>
      <c r="C27" s="44">
        <f t="shared" si="4"/>
        <v>1.1483158398057256E-2</v>
      </c>
      <c r="D27" s="45">
        <f t="shared" si="0"/>
        <v>122.6015</v>
      </c>
      <c r="E27" s="43">
        <f t="shared" si="1"/>
        <v>0</v>
      </c>
      <c r="F27" s="45">
        <f t="shared" si="2"/>
        <v>110.1484</v>
      </c>
      <c r="G27" s="46">
        <f t="shared" si="3"/>
        <v>0.11305747518801913</v>
      </c>
    </row>
    <row r="28" spans="1:7">
      <c r="A28" s="40">
        <v>41394</v>
      </c>
      <c r="B28" s="41">
        <v>123.68899999999999</v>
      </c>
      <c r="C28" s="44">
        <f t="shared" si="4"/>
        <v>8.831092288745384E-3</v>
      </c>
      <c r="D28" s="45">
        <f t="shared" si="0"/>
        <v>123.68899999999999</v>
      </c>
      <c r="E28" s="43">
        <f t="shared" si="1"/>
        <v>0</v>
      </c>
      <c r="F28" s="45">
        <f t="shared" si="2"/>
        <v>110.1484</v>
      </c>
      <c r="G28" s="46">
        <f t="shared" si="3"/>
        <v>0.12293051919047393</v>
      </c>
    </row>
    <row r="29" spans="1:7">
      <c r="A29" s="40">
        <v>41425</v>
      </c>
      <c r="B29" s="41">
        <v>124.35469999999999</v>
      </c>
      <c r="C29" s="44">
        <f t="shared" si="4"/>
        <v>5.3676154508730724E-3</v>
      </c>
      <c r="D29" s="45">
        <f t="shared" si="0"/>
        <v>124.35469999999999</v>
      </c>
      <c r="E29" s="43">
        <f t="shared" si="1"/>
        <v>0</v>
      </c>
      <c r="F29" s="45">
        <f t="shared" si="2"/>
        <v>110.1484</v>
      </c>
      <c r="G29" s="46">
        <f t="shared" si="3"/>
        <v>0.12897418391914908</v>
      </c>
    </row>
    <row r="30" spans="1:7">
      <c r="A30" s="40">
        <v>41455</v>
      </c>
      <c r="B30" s="41">
        <v>123.13330000000001</v>
      </c>
      <c r="C30" s="44">
        <f t="shared" si="4"/>
        <v>-9.8704576894257587E-3</v>
      </c>
      <c r="D30" s="45">
        <f t="shared" si="0"/>
        <v>124.35469999999999</v>
      </c>
      <c r="E30" s="43">
        <f t="shared" si="1"/>
        <v>-9.8219046003085418E-3</v>
      </c>
      <c r="F30" s="45">
        <f t="shared" si="2"/>
        <v>110.1484</v>
      </c>
      <c r="G30" s="46">
        <f t="shared" si="3"/>
        <v>0.11788550718848399</v>
      </c>
    </row>
    <row r="31" spans="1:7">
      <c r="A31" s="40">
        <v>41486</v>
      </c>
      <c r="B31" s="41">
        <v>124.0924</v>
      </c>
      <c r="C31" s="44">
        <f t="shared" si="4"/>
        <v>7.7589410127938191E-3</v>
      </c>
      <c r="D31" s="45">
        <f t="shared" si="0"/>
        <v>124.35469999999999</v>
      </c>
      <c r="E31" s="43">
        <f t="shared" si="1"/>
        <v>-2.109288993500014E-3</v>
      </c>
      <c r="F31" s="45">
        <f t="shared" si="2"/>
        <v>110.1484</v>
      </c>
      <c r="G31" s="46">
        <f t="shared" si="3"/>
        <v>0.12659285109906274</v>
      </c>
    </row>
    <row r="32" spans="1:7">
      <c r="A32" s="40">
        <v>41517</v>
      </c>
      <c r="B32" s="41">
        <v>123.8806</v>
      </c>
      <c r="C32" s="44">
        <f t="shared" si="4"/>
        <v>-1.7082509104203627E-3</v>
      </c>
      <c r="D32" s="45">
        <f t="shared" si="0"/>
        <v>124.35469999999999</v>
      </c>
      <c r="E32" s="43">
        <f t="shared" si="1"/>
        <v>-3.8124815547783309E-3</v>
      </c>
      <c r="F32" s="45">
        <f t="shared" si="2"/>
        <v>110.1484</v>
      </c>
      <c r="G32" s="46">
        <f t="shared" si="3"/>
        <v>0.1246699906671364</v>
      </c>
    </row>
    <row r="33" spans="1:7">
      <c r="A33" s="40">
        <v>41547</v>
      </c>
      <c r="B33" s="41">
        <v>125.0968</v>
      </c>
      <c r="C33" s="44">
        <f t="shared" si="4"/>
        <v>9.7696391192241758E-3</v>
      </c>
      <c r="D33" s="45">
        <f t="shared" si="0"/>
        <v>125.0968</v>
      </c>
      <c r="E33" s="43">
        <f t="shared" si="1"/>
        <v>0</v>
      </c>
      <c r="F33" s="45">
        <f t="shared" si="2"/>
        <v>110.1484</v>
      </c>
      <c r="G33" s="46">
        <f t="shared" si="3"/>
        <v>0.13571145835981283</v>
      </c>
    </row>
    <row r="34" spans="1:7">
      <c r="A34" s="40">
        <v>41578</v>
      </c>
      <c r="B34" s="41">
        <v>126.0026</v>
      </c>
      <c r="C34" s="44">
        <f t="shared" si="4"/>
        <v>7.2147040498831277E-3</v>
      </c>
      <c r="D34" s="45">
        <f t="shared" si="0"/>
        <v>126.0026</v>
      </c>
      <c r="E34" s="43">
        <f t="shared" si="1"/>
        <v>0</v>
      </c>
      <c r="F34" s="45">
        <f t="shared" si="2"/>
        <v>110.1484</v>
      </c>
      <c r="G34" s="46">
        <f t="shared" si="3"/>
        <v>0.14393490963100697</v>
      </c>
    </row>
    <row r="35" spans="1:7">
      <c r="A35" s="40">
        <v>41608</v>
      </c>
      <c r="B35" s="41">
        <v>127.3847</v>
      </c>
      <c r="C35" s="44">
        <f t="shared" si="4"/>
        <v>1.0909100075439446E-2</v>
      </c>
      <c r="D35" s="45">
        <f t="shared" si="0"/>
        <v>127.3847</v>
      </c>
      <c r="E35" s="43">
        <f t="shared" si="1"/>
        <v>0</v>
      </c>
      <c r="F35" s="45">
        <f t="shared" si="2"/>
        <v>110.1484</v>
      </c>
      <c r="G35" s="46">
        <f t="shared" si="3"/>
        <v>0.15648252720874747</v>
      </c>
    </row>
    <row r="36" spans="1:7">
      <c r="A36" s="40">
        <v>41639</v>
      </c>
      <c r="B36" s="41">
        <v>130.5111</v>
      </c>
      <c r="C36" s="44">
        <f t="shared" si="4"/>
        <v>2.4246638882175622E-2</v>
      </c>
      <c r="D36" s="45">
        <f t="shared" si="0"/>
        <v>130.5111</v>
      </c>
      <c r="E36" s="43">
        <f t="shared" si="1"/>
        <v>0</v>
      </c>
      <c r="F36" s="45">
        <f t="shared" si="2"/>
        <v>110.1484</v>
      </c>
      <c r="G36" s="46">
        <f t="shared" si="3"/>
        <v>0.18486605343336812</v>
      </c>
    </row>
    <row r="37" spans="1:7">
      <c r="A37" s="40">
        <v>41670</v>
      </c>
      <c r="B37" s="41">
        <v>129.2158</v>
      </c>
      <c r="C37" s="44">
        <f t="shared" si="4"/>
        <v>-9.9744057235949483E-3</v>
      </c>
      <c r="D37" s="45">
        <f t="shared" si="0"/>
        <v>130.5111</v>
      </c>
      <c r="E37" s="43">
        <f t="shared" si="1"/>
        <v>-9.9248263174549715E-3</v>
      </c>
      <c r="F37" s="45">
        <f t="shared" si="2"/>
        <v>110.1484</v>
      </c>
      <c r="G37" s="46">
        <f t="shared" si="3"/>
        <v>0.17310646364359361</v>
      </c>
    </row>
    <row r="38" spans="1:7">
      <c r="A38" s="40">
        <v>41698</v>
      </c>
      <c r="B38" s="41">
        <v>130.56020000000001</v>
      </c>
      <c r="C38" s="44">
        <f t="shared" si="4"/>
        <v>1.0350548184132865E-2</v>
      </c>
      <c r="D38" s="45">
        <f t="shared" si="0"/>
        <v>130.56020000000001</v>
      </c>
      <c r="E38" s="43">
        <f t="shared" si="1"/>
        <v>0</v>
      </c>
      <c r="F38" s="45">
        <f t="shared" si="2"/>
        <v>110.1484</v>
      </c>
      <c r="G38" s="46">
        <f t="shared" si="3"/>
        <v>0.18531181569591582</v>
      </c>
    </row>
    <row r="39" spans="1:7">
      <c r="A39" s="40">
        <v>41729</v>
      </c>
      <c r="B39" s="41">
        <v>131.23461</v>
      </c>
      <c r="C39" s="44">
        <f t="shared" si="4"/>
        <v>5.1522143763511417E-3</v>
      </c>
      <c r="D39" s="45">
        <f t="shared" si="0"/>
        <v>131.23461</v>
      </c>
      <c r="E39" s="43">
        <f t="shared" si="1"/>
        <v>0</v>
      </c>
      <c r="F39" s="45">
        <f t="shared" si="2"/>
        <v>110.1484</v>
      </c>
      <c r="G39" s="46">
        <f t="shared" si="3"/>
        <v>0.19143455556322206</v>
      </c>
    </row>
    <row r="40" spans="1:7">
      <c r="A40" s="40">
        <v>41759</v>
      </c>
      <c r="B40" s="41">
        <v>131.63</v>
      </c>
      <c r="C40" s="44">
        <f t="shared" si="4"/>
        <v>3.0083189835965508E-3</v>
      </c>
      <c r="D40" s="45">
        <f t="shared" si="0"/>
        <v>131.63</v>
      </c>
      <c r="E40" s="43">
        <f t="shared" si="1"/>
        <v>0</v>
      </c>
      <c r="F40" s="45">
        <f t="shared" si="2"/>
        <v>110.1484</v>
      </c>
      <c r="G40" s="46">
        <f t="shared" si="3"/>
        <v>0.1950241673959858</v>
      </c>
    </row>
    <row r="41" spans="1:7">
      <c r="A41" s="40">
        <v>41790</v>
      </c>
      <c r="B41" s="41">
        <v>132.80000000000001</v>
      </c>
      <c r="C41" s="44">
        <f t="shared" si="4"/>
        <v>8.8492806050172491E-3</v>
      </c>
      <c r="D41" s="45">
        <f t="shared" si="0"/>
        <v>132.80000000000001</v>
      </c>
      <c r="E41" s="43">
        <f t="shared" si="1"/>
        <v>0</v>
      </c>
      <c r="F41" s="45">
        <f t="shared" si="2"/>
        <v>110.1484</v>
      </c>
      <c r="G41" s="46">
        <f t="shared" si="3"/>
        <v>0.20564620094345462</v>
      </c>
    </row>
    <row r="42" spans="1:7">
      <c r="A42" s="40">
        <v>41820</v>
      </c>
      <c r="B42" s="41">
        <v>133.28</v>
      </c>
      <c r="C42" s="44">
        <f t="shared" si="4"/>
        <v>3.6079413761990835E-3</v>
      </c>
      <c r="D42" s="45">
        <f t="shared" si="0"/>
        <v>133.28</v>
      </c>
      <c r="E42" s="43">
        <f t="shared" si="1"/>
        <v>0</v>
      </c>
      <c r="F42" s="45">
        <f t="shared" si="2"/>
        <v>110.1484</v>
      </c>
      <c r="G42" s="46">
        <f t="shared" si="3"/>
        <v>0.2100039582962622</v>
      </c>
    </row>
    <row r="43" spans="1:7">
      <c r="A43" s="38" t="s">
        <v>245</v>
      </c>
      <c r="B43" s="38"/>
      <c r="C43" s="38"/>
      <c r="D43" s="38" t="s">
        <v>246</v>
      </c>
      <c r="E43" s="48">
        <f>AVERAGE(E7:E42)</f>
        <v>-3.212567032951562E-3</v>
      </c>
      <c r="F43" s="38"/>
      <c r="G43" s="48">
        <f>AVERAGE(G7:G42)</f>
        <v>9.5612073751815269E-2</v>
      </c>
    </row>
  </sheetData>
  <mergeCells count="2">
    <mergeCell ref="A4:G4"/>
    <mergeCell ref="I4:J4"/>
  </mergeCells>
  <hyperlinks>
    <hyperlink ref="A2" r:id="rId1" display="http://investexcel.net"/>
  </hyperlinks>
  <pageMargins left="0.7" right="0.7" top="0.75" bottom="0.75" header="0.3" footer="0.3"/>
  <pageSetup paperSize="9" orientation="portrait" r:id="rId2"/>
  <drawing r:id="rId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M43"/>
  <sheetViews>
    <sheetView showGridLines="0" workbookViewId="0">
      <selection activeCell="I4" sqref="I4:J12"/>
    </sheetView>
  </sheetViews>
  <sheetFormatPr defaultRowHeight="15"/>
  <cols>
    <col min="1" max="1" width="11.42578125" style="35" bestFit="1" customWidth="1"/>
    <col min="2" max="2" width="9.140625" style="35"/>
    <col min="3" max="3" width="14.140625" style="35" customWidth="1"/>
    <col min="4" max="7" width="12" style="35" customWidth="1"/>
    <col min="8" max="8" width="5.42578125" style="36" customWidth="1"/>
    <col min="9" max="9" width="17.7109375" style="36" bestFit="1" customWidth="1"/>
    <col min="10" max="10" width="7.85546875" style="36" bestFit="1" customWidth="1"/>
    <col min="11" max="11" width="2" style="36" customWidth="1"/>
    <col min="12" max="13" width="9.140625" style="36"/>
    <col min="14" max="16384" width="9.140625" style="49"/>
  </cols>
  <sheetData>
    <row r="1" spans="1:11" ht="30">
      <c r="A1" s="34" t="s">
        <v>240</v>
      </c>
    </row>
    <row r="2" spans="1:11">
      <c r="A2" s="37" t="s">
        <v>241</v>
      </c>
    </row>
    <row r="3" spans="1:11" ht="15.75" thickBot="1">
      <c r="A3" s="37"/>
    </row>
    <row r="4" spans="1:11">
      <c r="A4" s="89" t="s">
        <v>242</v>
      </c>
      <c r="B4" s="90"/>
      <c r="C4" s="90"/>
      <c r="D4" s="90"/>
      <c r="E4" s="90"/>
      <c r="F4" s="90"/>
      <c r="G4" s="91"/>
      <c r="I4" s="92" t="s">
        <v>254</v>
      </c>
      <c r="J4" s="92"/>
    </row>
    <row r="5" spans="1:11" ht="15" customHeight="1">
      <c r="A5" s="38" t="s">
        <v>255</v>
      </c>
      <c r="B5" s="38" t="s">
        <v>248</v>
      </c>
      <c r="C5" s="39" t="s">
        <v>256</v>
      </c>
      <c r="D5" s="39" t="s">
        <v>257</v>
      </c>
      <c r="E5" s="39" t="s">
        <v>243</v>
      </c>
      <c r="F5" s="39" t="s">
        <v>258</v>
      </c>
      <c r="G5" s="39" t="s">
        <v>244</v>
      </c>
      <c r="I5" s="50" t="s">
        <v>247</v>
      </c>
      <c r="J5" s="53">
        <f>B6</f>
        <v>128.90049999999999</v>
      </c>
    </row>
    <row r="6" spans="1:11">
      <c r="A6" s="40">
        <v>40724</v>
      </c>
      <c r="B6" s="41">
        <v>128.90049999999999</v>
      </c>
      <c r="C6" s="39"/>
      <c r="D6" s="42">
        <f>+B6</f>
        <v>128.90049999999999</v>
      </c>
      <c r="E6" s="43"/>
      <c r="F6" s="42">
        <f>+B6</f>
        <v>128.90049999999999</v>
      </c>
      <c r="G6" s="41"/>
      <c r="I6" s="50" t="s">
        <v>248</v>
      </c>
      <c r="J6" s="53">
        <f>B42</f>
        <v>155.41999999999999</v>
      </c>
    </row>
    <row r="7" spans="1:11">
      <c r="A7" s="40">
        <v>40755</v>
      </c>
      <c r="B7" s="41">
        <v>129.47900000000001</v>
      </c>
      <c r="C7" s="44">
        <f>LN(B7/B6)</f>
        <v>4.4779169141565779E-3</v>
      </c>
      <c r="D7" s="45">
        <f t="shared" ref="D7:D42" si="0">IF(B7&gt;D6,B7, D6)</f>
        <v>129.47900000000001</v>
      </c>
      <c r="E7" s="43">
        <f t="shared" ref="E7:E42" si="1">+(B7-D7)/D7</f>
        <v>0</v>
      </c>
      <c r="F7" s="45">
        <f t="shared" ref="F7:F42" si="2">IF(B7&lt;F6,B7,F6)</f>
        <v>128.90049999999999</v>
      </c>
      <c r="G7" s="46">
        <f t="shared" ref="G7:G42" si="3">+(B7-F7)/F7</f>
        <v>4.4879577658738295E-3</v>
      </c>
      <c r="I7" s="50" t="s">
        <v>249</v>
      </c>
      <c r="J7" s="55">
        <f>+J6/J5-1</f>
        <v>0.20573620738476572</v>
      </c>
    </row>
    <row r="8" spans="1:11">
      <c r="A8" s="40">
        <v>40786</v>
      </c>
      <c r="B8" s="41">
        <v>127.78959999999999</v>
      </c>
      <c r="C8" s="44">
        <f t="shared" ref="C8:C42" si="4">LN(B8/B7)</f>
        <v>-1.3133544347390683E-2</v>
      </c>
      <c r="D8" s="45">
        <f t="shared" si="0"/>
        <v>129.47900000000001</v>
      </c>
      <c r="E8" s="43">
        <f t="shared" si="1"/>
        <v>-1.304767568486025E-2</v>
      </c>
      <c r="F8" s="45">
        <f t="shared" si="2"/>
        <v>127.78959999999999</v>
      </c>
      <c r="G8" s="46">
        <f t="shared" si="3"/>
        <v>0</v>
      </c>
      <c r="I8" s="51" t="s">
        <v>250</v>
      </c>
      <c r="J8" s="55">
        <f>(1+J7)^(12/36)-1</f>
        <v>6.4349108883225981E-2</v>
      </c>
    </row>
    <row r="9" spans="1:11">
      <c r="A9" s="40">
        <v>40816</v>
      </c>
      <c r="B9" s="41">
        <v>126.1236</v>
      </c>
      <c r="C9" s="44">
        <f t="shared" si="4"/>
        <v>-1.3122782967276231E-2</v>
      </c>
      <c r="D9" s="45">
        <f t="shared" si="0"/>
        <v>129.47900000000001</v>
      </c>
      <c r="E9" s="43">
        <f t="shared" si="1"/>
        <v>-2.5914627082384147E-2</v>
      </c>
      <c r="F9" s="45">
        <f t="shared" si="2"/>
        <v>126.1236</v>
      </c>
      <c r="G9" s="46">
        <f t="shared" si="3"/>
        <v>0</v>
      </c>
      <c r="I9" s="52" t="s">
        <v>251</v>
      </c>
      <c r="J9" s="56">
        <f>MIN(E7:E42)</f>
        <v>-2.5914627082384147E-2</v>
      </c>
    </row>
    <row r="10" spans="1:11">
      <c r="A10" s="40">
        <v>40847</v>
      </c>
      <c r="B10" s="41">
        <v>127.1639</v>
      </c>
      <c r="C10" s="44">
        <f t="shared" si="4"/>
        <v>8.2144270812475554E-3</v>
      </c>
      <c r="D10" s="45">
        <f t="shared" si="0"/>
        <v>129.47900000000001</v>
      </c>
      <c r="E10" s="43">
        <f t="shared" si="1"/>
        <v>-1.7880119556067123E-2</v>
      </c>
      <c r="F10" s="45">
        <f t="shared" si="2"/>
        <v>126.1236</v>
      </c>
      <c r="G10" s="46">
        <f t="shared" si="3"/>
        <v>8.248258057968548E-3</v>
      </c>
      <c r="I10" s="52" t="s">
        <v>252</v>
      </c>
      <c r="J10" s="56">
        <f>MAX(G7:G42)</f>
        <v>0.23228325230171032</v>
      </c>
    </row>
    <row r="11" spans="1:11">
      <c r="A11" s="40">
        <v>40877</v>
      </c>
      <c r="B11" s="41">
        <v>127.306</v>
      </c>
      <c r="C11" s="44">
        <f t="shared" si="4"/>
        <v>1.1168316156076122E-3</v>
      </c>
      <c r="D11" s="45">
        <f t="shared" si="0"/>
        <v>129.47900000000001</v>
      </c>
      <c r="E11" s="43">
        <f t="shared" si="1"/>
        <v>-1.6782644289807736E-2</v>
      </c>
      <c r="F11" s="45">
        <f t="shared" si="2"/>
        <v>126.1236</v>
      </c>
      <c r="G11" s="46">
        <f t="shared" si="3"/>
        <v>9.3749306236105001E-3</v>
      </c>
      <c r="I11" s="50" t="s">
        <v>240</v>
      </c>
      <c r="J11" s="57">
        <f>J8/ABS(J9)</f>
        <v>2.4831192314153827</v>
      </c>
    </row>
    <row r="12" spans="1:11">
      <c r="A12" s="40">
        <v>40908</v>
      </c>
      <c r="B12" s="41">
        <v>129.00309999999999</v>
      </c>
      <c r="C12" s="44">
        <f t="shared" si="4"/>
        <v>1.3242797870770253E-2</v>
      </c>
      <c r="D12" s="45">
        <f t="shared" si="0"/>
        <v>129.47900000000001</v>
      </c>
      <c r="E12" s="43">
        <f t="shared" si="1"/>
        <v>-3.6754995018499072E-3</v>
      </c>
      <c r="F12" s="45">
        <f t="shared" si="2"/>
        <v>126.1236</v>
      </c>
      <c r="G12" s="46">
        <f t="shared" si="3"/>
        <v>2.2830778696453266E-2</v>
      </c>
      <c r="I12" s="35" t="s">
        <v>253</v>
      </c>
      <c r="J12" s="57">
        <f>J8/ABS(E43-10%)</f>
        <v>0.62740953257894816</v>
      </c>
    </row>
    <row r="13" spans="1:11">
      <c r="A13" s="40">
        <v>40939</v>
      </c>
      <c r="B13" s="41">
        <v>130.68819999999999</v>
      </c>
      <c r="C13" s="44">
        <f t="shared" si="4"/>
        <v>1.2977898382680406E-2</v>
      </c>
      <c r="D13" s="45">
        <f t="shared" si="0"/>
        <v>130.68819999999999</v>
      </c>
      <c r="E13" s="43">
        <f t="shared" si="1"/>
        <v>0</v>
      </c>
      <c r="F13" s="45">
        <f t="shared" si="2"/>
        <v>126.1236</v>
      </c>
      <c r="G13" s="46">
        <f t="shared" si="3"/>
        <v>3.6191482006539606E-2</v>
      </c>
      <c r="K13" s="47"/>
    </row>
    <row r="14" spans="1:11">
      <c r="A14" s="40">
        <v>40968</v>
      </c>
      <c r="B14" s="41">
        <v>133.84039999999999</v>
      </c>
      <c r="C14" s="44">
        <f t="shared" si="4"/>
        <v>2.3833711853893966E-2</v>
      </c>
      <c r="D14" s="45">
        <f t="shared" si="0"/>
        <v>133.84039999999999</v>
      </c>
      <c r="E14" s="43">
        <f t="shared" si="1"/>
        <v>0</v>
      </c>
      <c r="F14" s="45">
        <f t="shared" si="2"/>
        <v>126.1236</v>
      </c>
      <c r="G14" s="46">
        <f t="shared" si="3"/>
        <v>6.1184425436635111E-2</v>
      </c>
    </row>
    <row r="15" spans="1:11">
      <c r="A15" s="40">
        <v>40999</v>
      </c>
      <c r="B15" s="41">
        <v>134.19159999999999</v>
      </c>
      <c r="C15" s="44">
        <f t="shared" si="4"/>
        <v>2.620584116730031E-3</v>
      </c>
      <c r="D15" s="45">
        <f t="shared" si="0"/>
        <v>134.19159999999999</v>
      </c>
      <c r="E15" s="43">
        <f t="shared" si="1"/>
        <v>0</v>
      </c>
      <c r="F15" s="45">
        <f t="shared" si="2"/>
        <v>126.1236</v>
      </c>
      <c r="G15" s="46">
        <f t="shared" si="3"/>
        <v>6.3968995493309727E-2</v>
      </c>
    </row>
    <row r="16" spans="1:11">
      <c r="A16" s="40">
        <v>41029</v>
      </c>
      <c r="B16" s="41">
        <v>134.16319999999999</v>
      </c>
      <c r="C16" s="44">
        <f t="shared" si="4"/>
        <v>-2.1166008661691589E-4</v>
      </c>
      <c r="D16" s="45">
        <f t="shared" si="0"/>
        <v>134.19159999999999</v>
      </c>
      <c r="E16" s="43">
        <f t="shared" si="1"/>
        <v>-2.116376882010861E-4</v>
      </c>
      <c r="F16" s="45">
        <f t="shared" si="2"/>
        <v>126.1236</v>
      </c>
      <c r="G16" s="46">
        <f t="shared" si="3"/>
        <v>6.3743819554785891E-2</v>
      </c>
    </row>
    <row r="17" spans="1:7">
      <c r="A17" s="40">
        <v>41060</v>
      </c>
      <c r="B17" s="41">
        <v>133.96469999999999</v>
      </c>
      <c r="C17" s="44">
        <f t="shared" si="4"/>
        <v>-1.4806369368055756E-3</v>
      </c>
      <c r="D17" s="45">
        <f t="shared" si="0"/>
        <v>134.19159999999999</v>
      </c>
      <c r="E17" s="43">
        <f t="shared" si="1"/>
        <v>-1.6908658962259974E-3</v>
      </c>
      <c r="F17" s="45">
        <f t="shared" si="2"/>
        <v>126.1236</v>
      </c>
      <c r="G17" s="46">
        <f t="shared" si="3"/>
        <v>6.2169966604188255E-2</v>
      </c>
    </row>
    <row r="18" spans="1:7">
      <c r="A18" s="40">
        <v>41090</v>
      </c>
      <c r="B18" s="41">
        <v>134.9599</v>
      </c>
      <c r="C18" s="44">
        <f t="shared" si="4"/>
        <v>7.4013648665878767E-3</v>
      </c>
      <c r="D18" s="45">
        <f t="shared" si="0"/>
        <v>134.9599</v>
      </c>
      <c r="E18" s="43">
        <f t="shared" si="1"/>
        <v>0</v>
      </c>
      <c r="F18" s="45">
        <f t="shared" si="2"/>
        <v>126.1236</v>
      </c>
      <c r="G18" s="46">
        <f t="shared" si="3"/>
        <v>7.0060638928796895E-2</v>
      </c>
    </row>
    <row r="19" spans="1:7">
      <c r="A19" s="40">
        <v>41121</v>
      </c>
      <c r="B19" s="41">
        <v>136.26050000000001</v>
      </c>
      <c r="C19" s="44">
        <f t="shared" si="4"/>
        <v>9.5907975170886131E-3</v>
      </c>
      <c r="D19" s="45">
        <f t="shared" si="0"/>
        <v>136.26050000000001</v>
      </c>
      <c r="E19" s="43">
        <f t="shared" si="1"/>
        <v>0</v>
      </c>
      <c r="F19" s="45">
        <f t="shared" si="2"/>
        <v>126.1236</v>
      </c>
      <c r="G19" s="46">
        <f t="shared" si="3"/>
        <v>8.0372745465559267E-2</v>
      </c>
    </row>
    <row r="20" spans="1:7">
      <c r="A20" s="40">
        <v>41152</v>
      </c>
      <c r="B20" s="41">
        <v>136.66569999999999</v>
      </c>
      <c r="C20" s="44">
        <f t="shared" si="4"/>
        <v>2.969303040254557E-3</v>
      </c>
      <c r="D20" s="45">
        <f t="shared" si="0"/>
        <v>136.66569999999999</v>
      </c>
      <c r="E20" s="43">
        <f t="shared" si="1"/>
        <v>0</v>
      </c>
      <c r="F20" s="45">
        <f t="shared" si="2"/>
        <v>126.1236</v>
      </c>
      <c r="G20" s="46">
        <f t="shared" si="3"/>
        <v>8.3585466954638074E-2</v>
      </c>
    </row>
    <row r="21" spans="1:7">
      <c r="A21" s="40">
        <v>41182</v>
      </c>
      <c r="B21" s="41">
        <v>137.21029999999999</v>
      </c>
      <c r="C21" s="44">
        <f t="shared" si="4"/>
        <v>3.9769875257569913E-3</v>
      </c>
      <c r="D21" s="45">
        <f t="shared" si="0"/>
        <v>137.21029999999999</v>
      </c>
      <c r="E21" s="43">
        <f t="shared" si="1"/>
        <v>0</v>
      </c>
      <c r="F21" s="45">
        <f t="shared" si="2"/>
        <v>126.1236</v>
      </c>
      <c r="G21" s="46">
        <f t="shared" si="3"/>
        <v>8.7903453437738796E-2</v>
      </c>
    </row>
    <row r="22" spans="1:7">
      <c r="A22" s="40">
        <v>41213</v>
      </c>
      <c r="B22" s="41">
        <v>137.62200000000001</v>
      </c>
      <c r="C22" s="44">
        <f t="shared" si="4"/>
        <v>2.9960110798797472E-3</v>
      </c>
      <c r="D22" s="45">
        <f t="shared" si="0"/>
        <v>137.62200000000001</v>
      </c>
      <c r="E22" s="43">
        <f t="shared" si="1"/>
        <v>0</v>
      </c>
      <c r="F22" s="45">
        <f t="shared" si="2"/>
        <v>126.1236</v>
      </c>
      <c r="G22" s="46">
        <f t="shared" si="3"/>
        <v>9.1167711673311086E-2</v>
      </c>
    </row>
    <row r="23" spans="1:7">
      <c r="A23" s="40">
        <v>41243</v>
      </c>
      <c r="B23" s="41">
        <v>138.3218</v>
      </c>
      <c r="C23" s="44">
        <f t="shared" si="4"/>
        <v>5.0720581527160967E-3</v>
      </c>
      <c r="D23" s="45">
        <f t="shared" si="0"/>
        <v>138.3218</v>
      </c>
      <c r="E23" s="43">
        <f t="shared" si="1"/>
        <v>0</v>
      </c>
      <c r="F23" s="45">
        <f t="shared" si="2"/>
        <v>126.1236</v>
      </c>
      <c r="G23" s="46">
        <f t="shared" si="3"/>
        <v>9.6716237088062817E-2</v>
      </c>
    </row>
    <row r="24" spans="1:7">
      <c r="A24" s="40">
        <v>41274</v>
      </c>
      <c r="B24" s="41">
        <v>139.22559999999999</v>
      </c>
      <c r="C24" s="44">
        <f t="shared" si="4"/>
        <v>6.5127844444347925E-3</v>
      </c>
      <c r="D24" s="45">
        <f t="shared" si="0"/>
        <v>139.22559999999999</v>
      </c>
      <c r="E24" s="43">
        <f t="shared" si="1"/>
        <v>0</v>
      </c>
      <c r="F24" s="45">
        <f t="shared" si="2"/>
        <v>126.1236</v>
      </c>
      <c r="G24" s="46">
        <f t="shared" si="3"/>
        <v>0.1038822234696757</v>
      </c>
    </row>
    <row r="25" spans="1:7">
      <c r="A25" s="40">
        <v>41305</v>
      </c>
      <c r="B25" s="41">
        <v>140.48820000000001</v>
      </c>
      <c r="C25" s="44">
        <f t="shared" si="4"/>
        <v>9.0278604443894683E-3</v>
      </c>
      <c r="D25" s="45">
        <f t="shared" si="0"/>
        <v>140.48820000000001</v>
      </c>
      <c r="E25" s="43">
        <f t="shared" si="1"/>
        <v>0</v>
      </c>
      <c r="F25" s="45">
        <f t="shared" si="2"/>
        <v>126.1236</v>
      </c>
      <c r="G25" s="46">
        <f t="shared" si="3"/>
        <v>0.11389303825770919</v>
      </c>
    </row>
    <row r="26" spans="1:7">
      <c r="A26" s="40">
        <v>41333</v>
      </c>
      <c r="B26" s="41">
        <v>141.3647</v>
      </c>
      <c r="C26" s="44">
        <f t="shared" si="4"/>
        <v>6.2195764207393905E-3</v>
      </c>
      <c r="D26" s="45">
        <f t="shared" si="0"/>
        <v>141.3647</v>
      </c>
      <c r="E26" s="43">
        <f t="shared" si="1"/>
        <v>0</v>
      </c>
      <c r="F26" s="45">
        <f t="shared" si="2"/>
        <v>126.1236</v>
      </c>
      <c r="G26" s="46">
        <f t="shared" si="3"/>
        <v>0.12084257030405098</v>
      </c>
    </row>
    <row r="27" spans="1:7">
      <c r="A27" s="40">
        <v>41364</v>
      </c>
      <c r="B27" s="41">
        <v>142.5256</v>
      </c>
      <c r="C27" s="44">
        <f t="shared" si="4"/>
        <v>8.178556794127316E-3</v>
      </c>
      <c r="D27" s="45">
        <f t="shared" si="0"/>
        <v>142.5256</v>
      </c>
      <c r="E27" s="43">
        <f t="shared" si="1"/>
        <v>0</v>
      </c>
      <c r="F27" s="45">
        <f t="shared" si="2"/>
        <v>126.1236</v>
      </c>
      <c r="G27" s="46">
        <f t="shared" si="3"/>
        <v>0.13004703322772265</v>
      </c>
    </row>
    <row r="28" spans="1:7">
      <c r="A28" s="40">
        <v>41394</v>
      </c>
      <c r="B28" s="41">
        <v>143.47730000000001</v>
      </c>
      <c r="C28" s="44">
        <f t="shared" si="4"/>
        <v>6.6552018367593731E-3</v>
      </c>
      <c r="D28" s="45">
        <f t="shared" si="0"/>
        <v>143.47730000000001</v>
      </c>
      <c r="E28" s="43">
        <f t="shared" si="1"/>
        <v>0</v>
      </c>
      <c r="F28" s="45">
        <f t="shared" si="2"/>
        <v>126.1236</v>
      </c>
      <c r="G28" s="46">
        <f t="shared" si="3"/>
        <v>0.1375928057873389</v>
      </c>
    </row>
    <row r="29" spans="1:7">
      <c r="A29" s="40">
        <v>41425</v>
      </c>
      <c r="B29" s="41">
        <v>144.7688</v>
      </c>
      <c r="C29" s="44">
        <f t="shared" si="4"/>
        <v>8.9611525881438114E-3</v>
      </c>
      <c r="D29" s="45">
        <f t="shared" si="0"/>
        <v>144.7688</v>
      </c>
      <c r="E29" s="43">
        <f t="shared" si="1"/>
        <v>0</v>
      </c>
      <c r="F29" s="45">
        <f t="shared" si="2"/>
        <v>126.1236</v>
      </c>
      <c r="G29" s="46">
        <f t="shared" si="3"/>
        <v>0.14783276087901076</v>
      </c>
    </row>
    <row r="30" spans="1:7">
      <c r="A30" s="40">
        <v>41455</v>
      </c>
      <c r="B30" s="41">
        <v>143.76300000000001</v>
      </c>
      <c r="C30" s="44">
        <f t="shared" si="4"/>
        <v>-6.9718767503539475E-3</v>
      </c>
      <c r="D30" s="45">
        <f t="shared" si="0"/>
        <v>144.7688</v>
      </c>
      <c r="E30" s="43">
        <f t="shared" si="1"/>
        <v>-6.9476295997479677E-3</v>
      </c>
      <c r="F30" s="45">
        <f t="shared" si="2"/>
        <v>126.1236</v>
      </c>
      <c r="G30" s="46">
        <f t="shared" si="3"/>
        <v>0.13985804401396731</v>
      </c>
    </row>
    <row r="31" spans="1:7">
      <c r="A31" s="40">
        <v>41486</v>
      </c>
      <c r="B31" s="41">
        <v>145.06270000000001</v>
      </c>
      <c r="C31" s="44">
        <f t="shared" si="4"/>
        <v>8.9999523786860412E-3</v>
      </c>
      <c r="D31" s="45">
        <f t="shared" si="0"/>
        <v>145.06270000000001</v>
      </c>
      <c r="E31" s="43">
        <f t="shared" si="1"/>
        <v>0</v>
      </c>
      <c r="F31" s="45">
        <f t="shared" si="2"/>
        <v>126.1236</v>
      </c>
      <c r="G31" s="46">
        <f t="shared" si="3"/>
        <v>0.15016301469352294</v>
      </c>
    </row>
    <row r="32" spans="1:7">
      <c r="A32" s="40">
        <v>41517</v>
      </c>
      <c r="B32" s="41">
        <v>144.83410000000001</v>
      </c>
      <c r="C32" s="44">
        <f t="shared" si="4"/>
        <v>-1.5771132857127098E-3</v>
      </c>
      <c r="D32" s="45">
        <f t="shared" si="0"/>
        <v>145.06270000000001</v>
      </c>
      <c r="E32" s="43">
        <f t="shared" si="1"/>
        <v>-1.5758702960857625E-3</v>
      </c>
      <c r="F32" s="45">
        <f t="shared" si="2"/>
        <v>126.1236</v>
      </c>
      <c r="G32" s="46">
        <f t="shared" si="3"/>
        <v>0.14835050696301097</v>
      </c>
    </row>
    <row r="33" spans="1:7">
      <c r="A33" s="40">
        <v>41547</v>
      </c>
      <c r="B33" s="41">
        <v>146.34010000000001</v>
      </c>
      <c r="C33" s="44">
        <f t="shared" si="4"/>
        <v>1.034441533175379E-2</v>
      </c>
      <c r="D33" s="45">
        <f t="shared" si="0"/>
        <v>146.34010000000001</v>
      </c>
      <c r="E33" s="43">
        <f t="shared" si="1"/>
        <v>0</v>
      </c>
      <c r="F33" s="45">
        <f t="shared" si="2"/>
        <v>126.1236</v>
      </c>
      <c r="G33" s="46">
        <f t="shared" si="3"/>
        <v>0.16029117468895601</v>
      </c>
    </row>
    <row r="34" spans="1:7">
      <c r="A34" s="40">
        <v>41578</v>
      </c>
      <c r="B34" s="41">
        <v>147.86009999999999</v>
      </c>
      <c r="C34" s="44">
        <f t="shared" si="4"/>
        <v>1.0333191648341499E-2</v>
      </c>
      <c r="D34" s="45">
        <f t="shared" si="0"/>
        <v>147.86009999999999</v>
      </c>
      <c r="E34" s="43">
        <f t="shared" si="1"/>
        <v>0</v>
      </c>
      <c r="F34" s="45">
        <f t="shared" si="2"/>
        <v>126.1236</v>
      </c>
      <c r="G34" s="46">
        <f t="shared" si="3"/>
        <v>0.17234284463811683</v>
      </c>
    </row>
    <row r="35" spans="1:7">
      <c r="A35" s="40">
        <v>41608</v>
      </c>
      <c r="B35" s="41">
        <v>149.357</v>
      </c>
      <c r="C35" s="44">
        <f t="shared" si="4"/>
        <v>1.0072856888605857E-2</v>
      </c>
      <c r="D35" s="45">
        <f t="shared" si="0"/>
        <v>149.357</v>
      </c>
      <c r="E35" s="43">
        <f t="shared" si="1"/>
        <v>0</v>
      </c>
      <c r="F35" s="45">
        <f t="shared" si="2"/>
        <v>126.1236</v>
      </c>
      <c r="G35" s="46">
        <f t="shared" si="3"/>
        <v>0.18421136091897158</v>
      </c>
    </row>
    <row r="36" spans="1:7">
      <c r="A36" s="40">
        <v>41639</v>
      </c>
      <c r="B36" s="41">
        <v>151.11750000000001</v>
      </c>
      <c r="C36" s="44">
        <f t="shared" si="4"/>
        <v>1.171826657912938E-2</v>
      </c>
      <c r="D36" s="45">
        <f t="shared" si="0"/>
        <v>151.11750000000001</v>
      </c>
      <c r="E36" s="43">
        <f t="shared" si="1"/>
        <v>0</v>
      </c>
      <c r="F36" s="45">
        <f t="shared" si="2"/>
        <v>126.1236</v>
      </c>
      <c r="G36" s="46">
        <f t="shared" si="3"/>
        <v>0.19816989048837816</v>
      </c>
    </row>
    <row r="37" spans="1:7">
      <c r="A37" s="40">
        <v>41670</v>
      </c>
      <c r="B37" s="41">
        <v>150.43029999999999</v>
      </c>
      <c r="C37" s="44">
        <f t="shared" si="4"/>
        <v>-4.5578259210949275E-3</v>
      </c>
      <c r="D37" s="45">
        <f t="shared" si="0"/>
        <v>151.11750000000001</v>
      </c>
      <c r="E37" s="43">
        <f t="shared" si="1"/>
        <v>-4.5474547951098879E-3</v>
      </c>
      <c r="F37" s="45">
        <f t="shared" si="2"/>
        <v>126.1236</v>
      </c>
      <c r="G37" s="46">
        <f t="shared" si="3"/>
        <v>0.1927212670745205</v>
      </c>
    </row>
    <row r="38" spans="1:7">
      <c r="A38" s="40">
        <v>41698</v>
      </c>
      <c r="B38" s="41">
        <v>151.96029999999999</v>
      </c>
      <c r="C38" s="44">
        <f t="shared" si="4"/>
        <v>1.011944853041487E-2</v>
      </c>
      <c r="D38" s="45">
        <f t="shared" si="0"/>
        <v>151.96029999999999</v>
      </c>
      <c r="E38" s="43">
        <f t="shared" si="1"/>
        <v>0</v>
      </c>
      <c r="F38" s="45">
        <f t="shared" si="2"/>
        <v>126.1236</v>
      </c>
      <c r="G38" s="46">
        <f t="shared" si="3"/>
        <v>0.2048522243259786</v>
      </c>
    </row>
    <row r="39" spans="1:7">
      <c r="A39" s="40">
        <v>41729</v>
      </c>
      <c r="B39" s="41">
        <v>152.47689500000001</v>
      </c>
      <c r="C39" s="44">
        <f t="shared" si="4"/>
        <v>3.3937738510049819E-3</v>
      </c>
      <c r="D39" s="45">
        <f t="shared" si="0"/>
        <v>152.47689500000001</v>
      </c>
      <c r="E39" s="43">
        <f t="shared" si="1"/>
        <v>0</v>
      </c>
      <c r="F39" s="45">
        <f t="shared" si="2"/>
        <v>126.1236</v>
      </c>
      <c r="G39" s="46">
        <f t="shared" si="3"/>
        <v>0.20894816671899644</v>
      </c>
    </row>
    <row r="40" spans="1:7">
      <c r="A40" s="40">
        <v>41759</v>
      </c>
      <c r="B40" s="41">
        <v>153.13</v>
      </c>
      <c r="C40" s="44">
        <f t="shared" si="4"/>
        <v>4.2741574548974632E-3</v>
      </c>
      <c r="D40" s="45">
        <f t="shared" si="0"/>
        <v>153.13</v>
      </c>
      <c r="E40" s="43">
        <f t="shared" si="1"/>
        <v>0</v>
      </c>
      <c r="F40" s="45">
        <f t="shared" si="2"/>
        <v>126.1236</v>
      </c>
      <c r="G40" s="46">
        <f t="shared" si="3"/>
        <v>0.21412646007567179</v>
      </c>
    </row>
    <row r="41" spans="1:7">
      <c r="A41" s="40">
        <v>41790</v>
      </c>
      <c r="B41" s="41">
        <v>154.63999999999999</v>
      </c>
      <c r="C41" s="44">
        <f t="shared" si="4"/>
        <v>9.8126010729590041E-3</v>
      </c>
      <c r="D41" s="45">
        <f t="shared" si="0"/>
        <v>154.63999999999999</v>
      </c>
      <c r="E41" s="43">
        <f t="shared" si="1"/>
        <v>0</v>
      </c>
      <c r="F41" s="45">
        <f t="shared" si="2"/>
        <v>126.1236</v>
      </c>
      <c r="G41" s="46">
        <f t="shared" si="3"/>
        <v>0.22609884272253561</v>
      </c>
    </row>
    <row r="42" spans="1:7">
      <c r="A42" s="40">
        <v>41820</v>
      </c>
      <c r="B42" s="41">
        <v>155.41999999999999</v>
      </c>
      <c r="C42" s="44">
        <f t="shared" si="4"/>
        <v>5.0312948810206561E-3</v>
      </c>
      <c r="D42" s="45">
        <f t="shared" si="0"/>
        <v>155.41999999999999</v>
      </c>
      <c r="E42" s="43">
        <f t="shared" si="1"/>
        <v>0</v>
      </c>
      <c r="F42" s="45">
        <f t="shared" si="2"/>
        <v>126.1236</v>
      </c>
      <c r="G42" s="46">
        <f t="shared" si="3"/>
        <v>0.23228325230171032</v>
      </c>
    </row>
    <row r="43" spans="1:7">
      <c r="A43" s="38" t="s">
        <v>245</v>
      </c>
      <c r="B43" s="38"/>
      <c r="C43" s="38"/>
      <c r="D43" s="38" t="s">
        <v>246</v>
      </c>
      <c r="E43" s="48">
        <f>AVERAGE(E7:E42)</f>
        <v>-2.5631673441761072E-3</v>
      </c>
      <c r="F43" s="38"/>
      <c r="G43" s="48">
        <f>AVERAGE(G7:G42)</f>
        <v>0.111903176370481</v>
      </c>
    </row>
  </sheetData>
  <mergeCells count="2">
    <mergeCell ref="A4:G4"/>
    <mergeCell ref="I4:J4"/>
  </mergeCells>
  <hyperlinks>
    <hyperlink ref="A2" r:id="rId1" display="http://investexcel.net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 filterMode="1"/>
  <dimension ref="A1:F501"/>
  <sheetViews>
    <sheetView workbookViewId="0">
      <selection activeCell="C400" sqref="C400"/>
    </sheetView>
  </sheetViews>
  <sheetFormatPr defaultRowHeight="15"/>
  <cols>
    <col min="1" max="1" width="26.42578125" style="1" bestFit="1" customWidth="1"/>
    <col min="2" max="2" width="10.140625" style="1" bestFit="1" customWidth="1"/>
    <col min="3" max="3" width="9.140625" style="1"/>
    <col min="4" max="6" width="10.140625" style="1" bestFit="1" customWidth="1"/>
    <col min="7" max="16384" width="9.140625" style="1"/>
  </cols>
  <sheetData>
    <row r="1" spans="1:3">
      <c r="A1" s="1" t="s">
        <v>102</v>
      </c>
      <c r="B1" s="1" t="s">
        <v>105</v>
      </c>
      <c r="C1" s="1" t="s">
        <v>106</v>
      </c>
    </row>
    <row r="2" spans="1:3" hidden="1">
      <c r="A2" s="1" t="s">
        <v>0</v>
      </c>
      <c r="B2" s="8">
        <v>41729</v>
      </c>
      <c r="C2" s="1">
        <v>47.272199999999998</v>
      </c>
    </row>
    <row r="3" spans="1:3" hidden="1">
      <c r="A3" s="1" t="s">
        <v>4</v>
      </c>
      <c r="B3" s="8">
        <v>41729</v>
      </c>
      <c r="C3" s="1">
        <v>35.451000000000001</v>
      </c>
    </row>
    <row r="4" spans="1:3" hidden="1">
      <c r="A4" s="1" t="s">
        <v>5</v>
      </c>
      <c r="B4" s="8">
        <v>41729</v>
      </c>
      <c r="C4" s="1">
        <v>29.023499999999999</v>
      </c>
    </row>
    <row r="5" spans="1:3" hidden="1">
      <c r="A5" s="1" t="s">
        <v>7</v>
      </c>
      <c r="B5" s="8">
        <v>41729</v>
      </c>
      <c r="C5" s="1">
        <v>129.18350000000001</v>
      </c>
    </row>
    <row r="6" spans="1:3" hidden="1">
      <c r="A6" s="1" t="s">
        <v>9</v>
      </c>
      <c r="B6" s="8">
        <v>41729</v>
      </c>
      <c r="C6" s="1">
        <v>98.851100000000002</v>
      </c>
    </row>
    <row r="7" spans="1:3" hidden="1">
      <c r="A7" s="1" t="s">
        <v>10</v>
      </c>
      <c r="B7" s="8">
        <v>41729</v>
      </c>
      <c r="C7" s="1">
        <v>99.259100000000004</v>
      </c>
    </row>
    <row r="8" spans="1:3" hidden="1">
      <c r="A8" s="1" t="s">
        <v>13</v>
      </c>
      <c r="B8" s="8">
        <v>41729</v>
      </c>
      <c r="C8" s="4">
        <v>1047.0944999999999</v>
      </c>
    </row>
    <row r="9" spans="1:3" hidden="1">
      <c r="A9" s="1" t="s">
        <v>15</v>
      </c>
      <c r="B9" s="8">
        <v>41729</v>
      </c>
      <c r="C9" s="1">
        <v>109.9637</v>
      </c>
    </row>
    <row r="10" spans="1:3" hidden="1">
      <c r="A10" s="1" t="s">
        <v>16</v>
      </c>
      <c r="B10" s="8">
        <v>41729</v>
      </c>
      <c r="C10" s="1">
        <v>106.4014</v>
      </c>
    </row>
    <row r="11" spans="1:3" hidden="1">
      <c r="A11" s="1" t="s">
        <v>17</v>
      </c>
      <c r="B11" s="8">
        <v>41729</v>
      </c>
      <c r="C11" s="1">
        <v>116.80540000000001</v>
      </c>
    </row>
    <row r="12" spans="1:3" hidden="1">
      <c r="A12" s="1" t="s">
        <v>0</v>
      </c>
      <c r="B12" s="8">
        <v>41698</v>
      </c>
      <c r="C12" s="1">
        <v>47.341900000000003</v>
      </c>
    </row>
    <row r="13" spans="1:3" hidden="1">
      <c r="A13" s="1" t="s">
        <v>4</v>
      </c>
      <c r="B13" s="8">
        <v>41698</v>
      </c>
      <c r="C13" s="1">
        <v>35.615499999999997</v>
      </c>
    </row>
    <row r="14" spans="1:3" hidden="1">
      <c r="A14" s="1" t="s">
        <v>5</v>
      </c>
      <c r="B14" s="8">
        <v>41698</v>
      </c>
      <c r="C14" s="1">
        <v>27.767499999999998</v>
      </c>
    </row>
    <row r="15" spans="1:3" hidden="1">
      <c r="A15" s="1" t="s">
        <v>7</v>
      </c>
      <c r="B15" s="8">
        <v>41698</v>
      </c>
      <c r="C15" s="1">
        <v>126.8866</v>
      </c>
    </row>
    <row r="16" spans="1:3" hidden="1">
      <c r="A16" s="1" t="s">
        <v>9</v>
      </c>
      <c r="B16" s="8">
        <v>41698</v>
      </c>
      <c r="C16" s="1">
        <v>98.164900000000003</v>
      </c>
    </row>
    <row r="17" spans="1:3" hidden="1">
      <c r="A17" s="1" t="s">
        <v>28</v>
      </c>
      <c r="B17" s="8">
        <v>41698</v>
      </c>
      <c r="C17" s="1">
        <v>130.52189999999999</v>
      </c>
    </row>
    <row r="18" spans="1:3" hidden="1">
      <c r="A18" s="1" t="s">
        <v>31</v>
      </c>
      <c r="B18" s="8">
        <v>41698</v>
      </c>
      <c r="C18" s="1">
        <v>130.56020000000001</v>
      </c>
    </row>
    <row r="19" spans="1:3" hidden="1">
      <c r="A19" s="1" t="s">
        <v>10</v>
      </c>
      <c r="B19" s="8">
        <v>41698</v>
      </c>
      <c r="C19" s="1">
        <v>97.025400000000005</v>
      </c>
    </row>
    <row r="20" spans="1:3" hidden="1">
      <c r="A20" s="1" t="s">
        <v>13</v>
      </c>
      <c r="B20" s="8">
        <v>41698</v>
      </c>
      <c r="C20" s="4">
        <v>1043.7080000000001</v>
      </c>
    </row>
    <row r="21" spans="1:3" hidden="1">
      <c r="A21" s="1" t="s">
        <v>15</v>
      </c>
      <c r="B21" s="8">
        <v>41698</v>
      </c>
      <c r="C21" s="1">
        <v>109.6311</v>
      </c>
    </row>
    <row r="22" spans="1:3" hidden="1">
      <c r="A22" s="1" t="s">
        <v>16</v>
      </c>
      <c r="B22" s="8">
        <v>41698</v>
      </c>
      <c r="C22" s="1">
        <v>106.0718</v>
      </c>
    </row>
    <row r="23" spans="1:3" hidden="1">
      <c r="A23" s="1" t="s">
        <v>33</v>
      </c>
      <c r="B23" s="8">
        <v>41698</v>
      </c>
      <c r="C23" s="1">
        <v>155.40350000000001</v>
      </c>
    </row>
    <row r="24" spans="1:3">
      <c r="A24" s="1" t="s">
        <v>35</v>
      </c>
      <c r="B24" s="8">
        <v>41698</v>
      </c>
      <c r="C24" s="1">
        <v>151.96029999999999</v>
      </c>
    </row>
    <row r="25" spans="1:3" hidden="1">
      <c r="A25" s="1" t="s">
        <v>17</v>
      </c>
      <c r="B25" s="8">
        <v>41698</v>
      </c>
      <c r="C25" s="1">
        <v>115.3493</v>
      </c>
    </row>
    <row r="26" spans="1:3" hidden="1">
      <c r="A26" s="1" t="s">
        <v>0</v>
      </c>
      <c r="B26" s="8">
        <v>41670</v>
      </c>
      <c r="C26" s="1">
        <v>45.427199999999999</v>
      </c>
    </row>
    <row r="27" spans="1:3" hidden="1">
      <c r="A27" s="1" t="s">
        <v>4</v>
      </c>
      <c r="B27" s="8">
        <v>41670</v>
      </c>
      <c r="C27" s="1">
        <v>35.215000000000003</v>
      </c>
    </row>
    <row r="28" spans="1:3" hidden="1">
      <c r="A28" s="1" t="s">
        <v>5</v>
      </c>
      <c r="B28" s="8">
        <v>41670</v>
      </c>
      <c r="C28" s="1">
        <v>27.552099999999999</v>
      </c>
    </row>
    <row r="29" spans="1:3" hidden="1">
      <c r="A29" s="1" t="s">
        <v>7</v>
      </c>
      <c r="B29" s="8">
        <v>41670</v>
      </c>
      <c r="C29" s="1">
        <v>125.0791</v>
      </c>
    </row>
    <row r="30" spans="1:3" hidden="1">
      <c r="A30" s="1" t="s">
        <v>9</v>
      </c>
      <c r="B30" s="8">
        <v>41670</v>
      </c>
      <c r="C30" s="1">
        <v>95.714200000000005</v>
      </c>
    </row>
    <row r="31" spans="1:3" hidden="1">
      <c r="A31" s="1" t="s">
        <v>28</v>
      </c>
      <c r="B31" s="8">
        <v>41670</v>
      </c>
      <c r="C31" s="1">
        <v>128.9314</v>
      </c>
    </row>
    <row r="32" spans="1:3" hidden="1">
      <c r="A32" s="1" t="s">
        <v>31</v>
      </c>
      <c r="B32" s="8">
        <v>41670</v>
      </c>
      <c r="C32" s="1">
        <v>129.2158</v>
      </c>
    </row>
    <row r="33" spans="1:3" hidden="1">
      <c r="A33" s="1" t="s">
        <v>10</v>
      </c>
      <c r="B33" s="8">
        <v>41670</v>
      </c>
      <c r="C33" s="1">
        <v>97.200599999999994</v>
      </c>
    </row>
    <row r="34" spans="1:3" hidden="1">
      <c r="A34" s="1" t="s">
        <v>13</v>
      </c>
      <c r="B34" s="8">
        <v>41670</v>
      </c>
      <c r="C34" s="4">
        <v>1040.8018999999999</v>
      </c>
    </row>
    <row r="35" spans="1:3" hidden="1">
      <c r="A35" s="1" t="s">
        <v>15</v>
      </c>
      <c r="B35" s="8">
        <v>41670</v>
      </c>
      <c r="C35" s="1">
        <v>109.3574</v>
      </c>
    </row>
    <row r="36" spans="1:3" hidden="1">
      <c r="A36" s="1" t="s">
        <v>16</v>
      </c>
      <c r="B36" s="8">
        <v>41670</v>
      </c>
      <c r="C36" s="1">
        <v>105.7779</v>
      </c>
    </row>
    <row r="37" spans="1:3">
      <c r="A37" s="1" t="s">
        <v>35</v>
      </c>
      <c r="B37" s="8">
        <v>41670</v>
      </c>
      <c r="C37" s="1">
        <v>150.43029999999999</v>
      </c>
    </row>
    <row r="38" spans="1:3" hidden="1">
      <c r="A38" s="1" t="s">
        <v>17</v>
      </c>
      <c r="B38" s="8">
        <v>41670</v>
      </c>
      <c r="C38" s="1">
        <v>113.8365</v>
      </c>
    </row>
    <row r="39" spans="1:3" hidden="1">
      <c r="A39" s="1" t="s">
        <v>0</v>
      </c>
      <c r="B39" s="8">
        <v>41639</v>
      </c>
      <c r="C39" s="1">
        <v>46.576500000000003</v>
      </c>
    </row>
    <row r="40" spans="1:3" hidden="1">
      <c r="A40" s="1" t="s">
        <v>4</v>
      </c>
      <c r="B40" s="8">
        <v>41639</v>
      </c>
      <c r="C40" s="1">
        <v>35.334299999999999</v>
      </c>
    </row>
    <row r="41" spans="1:3" hidden="1">
      <c r="A41" s="1" t="s">
        <v>5</v>
      </c>
      <c r="B41" s="8">
        <v>41639</v>
      </c>
      <c r="C41" s="1">
        <v>28.276700000000002</v>
      </c>
    </row>
    <row r="42" spans="1:3" hidden="1">
      <c r="A42" s="1" t="s">
        <v>7</v>
      </c>
      <c r="B42" s="8">
        <v>41639</v>
      </c>
      <c r="C42" s="1">
        <v>134.1473</v>
      </c>
    </row>
    <row r="43" spans="1:3" hidden="1">
      <c r="A43" s="1" t="s">
        <v>9</v>
      </c>
      <c r="B43" s="8">
        <v>41639</v>
      </c>
      <c r="C43" s="1">
        <v>92.684100000000001</v>
      </c>
    </row>
    <row r="44" spans="1:3" hidden="1">
      <c r="A44" s="1" t="s">
        <v>28</v>
      </c>
      <c r="B44" s="8">
        <v>41639</v>
      </c>
      <c r="C44" s="1">
        <v>129.0155</v>
      </c>
    </row>
    <row r="45" spans="1:3" hidden="1">
      <c r="A45" s="1" t="s">
        <v>31</v>
      </c>
      <c r="B45" s="8">
        <v>41639</v>
      </c>
      <c r="C45" s="1">
        <v>130.5111</v>
      </c>
    </row>
    <row r="46" spans="1:3" hidden="1">
      <c r="A46" s="1" t="s">
        <v>10</v>
      </c>
      <c r="B46" s="8">
        <v>41639</v>
      </c>
      <c r="C46" s="1">
        <v>96.8994</v>
      </c>
    </row>
    <row r="47" spans="1:3" hidden="1">
      <c r="A47" s="1" t="s">
        <v>13</v>
      </c>
      <c r="B47" s="8">
        <v>41639</v>
      </c>
      <c r="C47" s="4">
        <v>1037.3752999999999</v>
      </c>
    </row>
    <row r="48" spans="1:3" hidden="1">
      <c r="A48" s="1" t="s">
        <v>15</v>
      </c>
      <c r="B48" s="8">
        <v>41639</v>
      </c>
      <c r="C48" s="1">
        <v>109.01220000000001</v>
      </c>
    </row>
    <row r="49" spans="1:3" hidden="1">
      <c r="A49" s="1" t="s">
        <v>16</v>
      </c>
      <c r="B49" s="8">
        <v>41639</v>
      </c>
      <c r="C49" s="1">
        <v>105.45099999999999</v>
      </c>
    </row>
    <row r="50" spans="1:3" hidden="1">
      <c r="A50" s="1" t="s">
        <v>33</v>
      </c>
      <c r="B50" s="8">
        <v>41639</v>
      </c>
      <c r="C50" s="1">
        <v>153.75739999999999</v>
      </c>
    </row>
    <row r="51" spans="1:3">
      <c r="A51" s="1" t="s">
        <v>35</v>
      </c>
      <c r="B51" s="8">
        <v>41639</v>
      </c>
      <c r="C51" s="1">
        <v>151.11750000000001</v>
      </c>
    </row>
    <row r="52" spans="1:3" hidden="1">
      <c r="A52" s="1" t="s">
        <v>17</v>
      </c>
      <c r="B52" s="8">
        <v>41639</v>
      </c>
      <c r="C52" s="1">
        <v>113.1174</v>
      </c>
    </row>
    <row r="53" spans="1:3" hidden="1">
      <c r="A53" s="1" t="s">
        <v>0</v>
      </c>
      <c r="B53" s="8">
        <v>41608</v>
      </c>
      <c r="C53" s="1">
        <v>46.334299999999999</v>
      </c>
    </row>
    <row r="54" spans="1:3" hidden="1">
      <c r="A54" s="1" t="s">
        <v>4</v>
      </c>
      <c r="B54" s="8">
        <v>41608</v>
      </c>
      <c r="C54" s="1">
        <v>36.079900000000002</v>
      </c>
    </row>
    <row r="55" spans="1:3" hidden="1">
      <c r="A55" s="1" t="s">
        <v>5</v>
      </c>
      <c r="B55" s="8">
        <v>41608</v>
      </c>
      <c r="C55" s="1">
        <v>26.628799999999998</v>
      </c>
    </row>
    <row r="56" spans="1:3" hidden="1">
      <c r="A56" s="1" t="s">
        <v>7</v>
      </c>
      <c r="B56" s="8">
        <v>41608</v>
      </c>
      <c r="C56" s="1">
        <v>137.78290000000001</v>
      </c>
    </row>
    <row r="57" spans="1:3" hidden="1">
      <c r="A57" s="1" t="s">
        <v>9</v>
      </c>
      <c r="B57" s="8">
        <v>41608</v>
      </c>
      <c r="C57" s="1">
        <v>92.636899999999997</v>
      </c>
    </row>
    <row r="58" spans="1:3" hidden="1">
      <c r="A58" s="1" t="s">
        <v>28</v>
      </c>
      <c r="B58" s="8">
        <v>41608</v>
      </c>
      <c r="C58" s="1">
        <v>127.8566</v>
      </c>
    </row>
    <row r="59" spans="1:3" hidden="1">
      <c r="A59" s="1" t="s">
        <v>31</v>
      </c>
      <c r="B59" s="8">
        <v>41608</v>
      </c>
      <c r="C59" s="1">
        <v>127.3847</v>
      </c>
    </row>
    <row r="60" spans="1:3" hidden="1">
      <c r="A60" s="1" t="s">
        <v>10</v>
      </c>
      <c r="B60" s="8">
        <v>41608</v>
      </c>
      <c r="C60" s="1">
        <v>92.432299999999998</v>
      </c>
    </row>
    <row r="61" spans="1:3" hidden="1">
      <c r="A61" s="1" t="s">
        <v>13</v>
      </c>
      <c r="B61" s="8">
        <v>41608</v>
      </c>
      <c r="C61" s="4">
        <v>1033.838</v>
      </c>
    </row>
    <row r="62" spans="1:3" hidden="1">
      <c r="A62" s="1" t="s">
        <v>15</v>
      </c>
      <c r="B62" s="8">
        <v>41608</v>
      </c>
      <c r="C62" s="1">
        <v>108.6456</v>
      </c>
    </row>
    <row r="63" spans="1:3" hidden="1">
      <c r="A63" s="1" t="s">
        <v>16</v>
      </c>
      <c r="B63" s="8">
        <v>41608</v>
      </c>
      <c r="C63" s="1">
        <v>105.13290000000001</v>
      </c>
    </row>
    <row r="64" spans="1:3" hidden="1">
      <c r="A64" s="1" t="s">
        <v>33</v>
      </c>
      <c r="B64" s="8">
        <v>41608</v>
      </c>
      <c r="C64" s="1">
        <v>152.69470000000001</v>
      </c>
    </row>
    <row r="65" spans="1:3">
      <c r="A65" s="1" t="s">
        <v>35</v>
      </c>
      <c r="B65" s="8">
        <v>41608</v>
      </c>
      <c r="C65" s="1">
        <v>149.357</v>
      </c>
    </row>
    <row r="66" spans="1:3" hidden="1">
      <c r="A66" s="1" t="s">
        <v>17</v>
      </c>
      <c r="B66" s="8">
        <v>41608</v>
      </c>
      <c r="C66" s="1">
        <v>112.62520000000001</v>
      </c>
    </row>
    <row r="67" spans="1:3" hidden="1">
      <c r="A67" s="1" t="s">
        <v>0</v>
      </c>
      <c r="B67" s="8">
        <v>41578</v>
      </c>
      <c r="C67" s="1">
        <v>45.175400000000003</v>
      </c>
    </row>
    <row r="68" spans="1:3" hidden="1">
      <c r="A68" s="1" t="s">
        <v>4</v>
      </c>
      <c r="B68" s="8">
        <v>41578</v>
      </c>
      <c r="C68" s="1">
        <v>37.133000000000003</v>
      </c>
    </row>
    <row r="69" spans="1:3" hidden="1">
      <c r="A69" s="1" t="s">
        <v>5</v>
      </c>
      <c r="B69" s="8">
        <v>41578</v>
      </c>
      <c r="C69" s="1">
        <v>26.670400000000001</v>
      </c>
    </row>
    <row r="70" spans="1:3" hidden="1">
      <c r="A70" s="1" t="s">
        <v>7</v>
      </c>
      <c r="B70" s="8">
        <v>41578</v>
      </c>
      <c r="C70" s="1">
        <v>137.17609999999999</v>
      </c>
    </row>
    <row r="71" spans="1:3" hidden="1">
      <c r="A71" s="1" t="s">
        <v>9</v>
      </c>
      <c r="B71" s="8">
        <v>41578</v>
      </c>
      <c r="C71" s="1">
        <v>92.074799999999996</v>
      </c>
    </row>
    <row r="72" spans="1:3" hidden="1">
      <c r="A72" s="1" t="s">
        <v>28</v>
      </c>
      <c r="B72" s="8">
        <v>41578</v>
      </c>
      <c r="C72" s="1">
        <v>126.5745</v>
      </c>
    </row>
    <row r="73" spans="1:3" hidden="1">
      <c r="A73" s="1" t="s">
        <v>31</v>
      </c>
      <c r="B73" s="8">
        <v>41578</v>
      </c>
      <c r="C73" s="1">
        <v>126.0026</v>
      </c>
    </row>
    <row r="74" spans="1:3" hidden="1">
      <c r="A74" s="1" t="s">
        <v>10</v>
      </c>
      <c r="B74" s="8">
        <v>41578</v>
      </c>
      <c r="C74" s="1">
        <v>92.284099999999995</v>
      </c>
    </row>
    <row r="75" spans="1:3" hidden="1">
      <c r="A75" s="1" t="s">
        <v>13</v>
      </c>
      <c r="B75" s="8">
        <v>41578</v>
      </c>
      <c r="C75" s="4">
        <v>1030.4860000000001</v>
      </c>
    </row>
    <row r="76" spans="1:3" hidden="1">
      <c r="A76" s="1" t="s">
        <v>15</v>
      </c>
      <c r="B76" s="8">
        <v>41578</v>
      </c>
      <c r="C76" s="1">
        <v>108.32340000000001</v>
      </c>
    </row>
    <row r="77" spans="1:3" hidden="1">
      <c r="A77" s="1" t="s">
        <v>16</v>
      </c>
      <c r="B77" s="8">
        <v>41578</v>
      </c>
      <c r="C77" s="1">
        <v>104.82640000000001</v>
      </c>
    </row>
    <row r="78" spans="1:3" hidden="1">
      <c r="A78" s="1" t="s">
        <v>33</v>
      </c>
      <c r="B78" s="8">
        <v>41578</v>
      </c>
      <c r="C78" s="1">
        <v>151.38659999999999</v>
      </c>
    </row>
    <row r="79" spans="1:3">
      <c r="A79" s="1" t="s">
        <v>35</v>
      </c>
      <c r="B79" s="8">
        <v>41578</v>
      </c>
      <c r="C79" s="1">
        <v>147.86009999999999</v>
      </c>
    </row>
    <row r="80" spans="1:3" hidden="1">
      <c r="A80" s="1" t="s">
        <v>17</v>
      </c>
      <c r="B80" s="8">
        <v>41578</v>
      </c>
      <c r="C80" s="1">
        <v>111.37439999999999</v>
      </c>
    </row>
    <row r="81" spans="1:3" hidden="1">
      <c r="A81" s="1" t="s">
        <v>0</v>
      </c>
      <c r="B81" s="8">
        <v>41547</v>
      </c>
      <c r="C81" s="1">
        <v>44.917299999999997</v>
      </c>
    </row>
    <row r="82" spans="1:3" hidden="1">
      <c r="A82" s="1" t="s">
        <v>4</v>
      </c>
      <c r="B82" s="8">
        <v>41547</v>
      </c>
      <c r="C82" s="1">
        <v>36.299700000000001</v>
      </c>
    </row>
    <row r="83" spans="1:3" hidden="1">
      <c r="A83" s="1" t="s">
        <v>5</v>
      </c>
      <c r="B83" s="8">
        <v>41547</v>
      </c>
      <c r="C83" s="1">
        <v>27.192399999999999</v>
      </c>
    </row>
    <row r="84" spans="1:3" hidden="1">
      <c r="A84" s="1" t="s">
        <v>7</v>
      </c>
      <c r="B84" s="8">
        <v>41547</v>
      </c>
      <c r="C84" s="1">
        <v>134.1677</v>
      </c>
    </row>
    <row r="85" spans="1:3" hidden="1">
      <c r="A85" s="1" t="s">
        <v>9</v>
      </c>
      <c r="B85" s="8">
        <v>41547</v>
      </c>
      <c r="C85" s="1">
        <v>90.559299999999993</v>
      </c>
    </row>
    <row r="86" spans="1:3" hidden="1">
      <c r="A86" s="1" t="s">
        <v>28</v>
      </c>
      <c r="B86" s="8">
        <v>41547</v>
      </c>
      <c r="C86" s="1">
        <v>125.3588</v>
      </c>
    </row>
    <row r="87" spans="1:3" hidden="1">
      <c r="A87" s="1" t="s">
        <v>31</v>
      </c>
      <c r="B87" s="8">
        <v>41547</v>
      </c>
      <c r="C87" s="1">
        <v>125.0968</v>
      </c>
    </row>
    <row r="88" spans="1:3" hidden="1">
      <c r="A88" s="1" t="s">
        <v>10</v>
      </c>
      <c r="B88" s="8">
        <v>41547</v>
      </c>
      <c r="C88" s="1">
        <v>90.720799999999997</v>
      </c>
    </row>
    <row r="89" spans="1:3" hidden="1">
      <c r="A89" s="1" t="s">
        <v>13</v>
      </c>
      <c r="B89" s="8">
        <v>41547</v>
      </c>
      <c r="C89" s="4">
        <v>1027.0512000000001</v>
      </c>
    </row>
    <row r="90" spans="1:3" hidden="1">
      <c r="A90" s="1" t="s">
        <v>15</v>
      </c>
      <c r="B90" s="8">
        <v>41547</v>
      </c>
      <c r="C90" s="1">
        <v>107.98</v>
      </c>
    </row>
    <row r="91" spans="1:3" hidden="1">
      <c r="A91" s="1" t="s">
        <v>16</v>
      </c>
      <c r="B91" s="8">
        <v>41547</v>
      </c>
      <c r="C91" s="1">
        <v>104.5134</v>
      </c>
    </row>
    <row r="92" spans="1:3" hidden="1">
      <c r="A92" s="1" t="s">
        <v>33</v>
      </c>
      <c r="B92" s="8">
        <v>41547</v>
      </c>
      <c r="C92" s="1">
        <v>149.76079999999999</v>
      </c>
    </row>
    <row r="93" spans="1:3">
      <c r="A93" s="1" t="s">
        <v>35</v>
      </c>
      <c r="B93" s="8">
        <v>41547</v>
      </c>
      <c r="C93" s="1">
        <v>146.34010000000001</v>
      </c>
    </row>
    <row r="94" spans="1:3" hidden="1">
      <c r="A94" s="1" t="s">
        <v>17</v>
      </c>
      <c r="B94" s="8">
        <v>41547</v>
      </c>
      <c r="C94" s="1">
        <v>109.5369</v>
      </c>
    </row>
    <row r="95" spans="1:3" hidden="1">
      <c r="A95" s="1" t="s">
        <v>0</v>
      </c>
      <c r="B95" s="8">
        <v>41517</v>
      </c>
      <c r="C95" s="1">
        <v>45.181600000000003</v>
      </c>
    </row>
    <row r="96" spans="1:3" hidden="1">
      <c r="A96" s="1" t="s">
        <v>4</v>
      </c>
      <c r="B96" s="8">
        <v>41517</v>
      </c>
      <c r="C96" s="1">
        <v>35.755000000000003</v>
      </c>
    </row>
    <row r="97" spans="1:3" hidden="1">
      <c r="A97" s="1" t="s">
        <v>5</v>
      </c>
      <c r="B97" s="8">
        <v>41517</v>
      </c>
      <c r="C97" s="1">
        <v>27.1402</v>
      </c>
    </row>
    <row r="98" spans="1:3" hidden="1">
      <c r="A98" s="1" t="s">
        <v>7</v>
      </c>
      <c r="B98" s="8">
        <v>41517</v>
      </c>
      <c r="C98" s="1">
        <v>128.1908</v>
      </c>
    </row>
    <row r="99" spans="1:3" hidden="1">
      <c r="A99" s="1" t="s">
        <v>9</v>
      </c>
      <c r="B99" s="8">
        <v>41517</v>
      </c>
      <c r="C99" s="1">
        <v>91.024500000000003</v>
      </c>
    </row>
    <row r="100" spans="1:3" hidden="1">
      <c r="A100" s="1" t="s">
        <v>28</v>
      </c>
      <c r="B100" s="8">
        <v>41517</v>
      </c>
      <c r="C100" s="1">
        <v>124.127</v>
      </c>
    </row>
    <row r="101" spans="1:3" hidden="1">
      <c r="A101" s="1" t="s">
        <v>31</v>
      </c>
      <c r="B101" s="8">
        <v>41517</v>
      </c>
      <c r="C101" s="1">
        <v>123.8806</v>
      </c>
    </row>
    <row r="102" spans="1:3" hidden="1">
      <c r="A102" s="1" t="s">
        <v>10</v>
      </c>
      <c r="B102" s="8">
        <v>41517</v>
      </c>
      <c r="C102" s="1">
        <v>90.751900000000006</v>
      </c>
    </row>
    <row r="103" spans="1:3" hidden="1">
      <c r="A103" s="1" t="s">
        <v>13</v>
      </c>
      <c r="B103" s="8">
        <v>41517</v>
      </c>
      <c r="C103" s="4">
        <v>1023.7794</v>
      </c>
    </row>
    <row r="104" spans="1:3" hidden="1">
      <c r="A104" s="1" t="s">
        <v>15</v>
      </c>
      <c r="B104" s="8">
        <v>41517</v>
      </c>
      <c r="C104" s="1">
        <v>107.6456</v>
      </c>
    </row>
    <row r="105" spans="1:3" hidden="1">
      <c r="A105" s="1" t="s">
        <v>16</v>
      </c>
      <c r="B105" s="8">
        <v>41517</v>
      </c>
      <c r="C105" s="1">
        <v>104.1981</v>
      </c>
    </row>
    <row r="106" spans="1:3" hidden="1">
      <c r="A106" s="1" t="s">
        <v>33</v>
      </c>
      <c r="B106" s="8">
        <v>41517</v>
      </c>
      <c r="C106" s="1">
        <v>148.1653</v>
      </c>
    </row>
    <row r="107" spans="1:3">
      <c r="A107" s="1" t="s">
        <v>35</v>
      </c>
      <c r="B107" s="8">
        <v>41517</v>
      </c>
      <c r="C107" s="1">
        <v>144.83410000000001</v>
      </c>
    </row>
    <row r="108" spans="1:3" hidden="1">
      <c r="A108" s="1" t="s">
        <v>17</v>
      </c>
      <c r="B108" s="8">
        <v>41517</v>
      </c>
      <c r="C108" s="1">
        <v>109.43859999999999</v>
      </c>
    </row>
    <row r="109" spans="1:3" hidden="1">
      <c r="A109" s="1" t="s">
        <v>0</v>
      </c>
      <c r="B109" s="8">
        <v>41486</v>
      </c>
      <c r="C109" s="1">
        <v>46.9758</v>
      </c>
    </row>
    <row r="110" spans="1:3" hidden="1">
      <c r="A110" s="1" t="s">
        <v>4</v>
      </c>
      <c r="B110" s="8">
        <v>41486</v>
      </c>
      <c r="C110" s="1">
        <v>38.247500000000002</v>
      </c>
    </row>
    <row r="111" spans="1:3" hidden="1">
      <c r="A111" s="1" t="s">
        <v>5</v>
      </c>
      <c r="B111" s="8">
        <v>41486</v>
      </c>
      <c r="C111" s="1">
        <v>27.278199999999998</v>
      </c>
    </row>
    <row r="112" spans="1:3" hidden="1">
      <c r="A112" s="1" t="s">
        <v>7</v>
      </c>
      <c r="B112" s="8">
        <v>41486</v>
      </c>
      <c r="C112" s="1">
        <v>130.19560000000001</v>
      </c>
    </row>
    <row r="113" spans="1:6" hidden="1">
      <c r="A113" s="1" t="s">
        <v>9</v>
      </c>
      <c r="B113" s="8">
        <v>41486</v>
      </c>
      <c r="C113" s="1">
        <v>91.2102</v>
      </c>
    </row>
    <row r="114" spans="1:6" hidden="1">
      <c r="A114" s="1" t="s">
        <v>28</v>
      </c>
      <c r="B114" s="8">
        <v>41486</v>
      </c>
      <c r="C114" s="1">
        <v>124.378</v>
      </c>
    </row>
    <row r="115" spans="1:6" hidden="1">
      <c r="A115" s="1" t="s">
        <v>31</v>
      </c>
      <c r="B115" s="8">
        <v>41486</v>
      </c>
      <c r="C115" s="1">
        <v>124.0924</v>
      </c>
    </row>
    <row r="116" spans="1:6" hidden="1">
      <c r="A116" s="1" t="s">
        <v>10</v>
      </c>
      <c r="B116" s="8">
        <v>41486</v>
      </c>
      <c r="C116" s="1">
        <v>89.391499999999994</v>
      </c>
    </row>
    <row r="117" spans="1:6" hidden="1">
      <c r="A117" s="1" t="s">
        <v>13</v>
      </c>
      <c r="B117" s="8">
        <v>41486</v>
      </c>
      <c r="C117" s="4">
        <v>1020.2822</v>
      </c>
    </row>
    <row r="118" spans="1:6" hidden="1">
      <c r="A118" s="1" t="s">
        <v>15</v>
      </c>
      <c r="B118" s="8">
        <v>41486</v>
      </c>
      <c r="C118" s="1">
        <v>107.31829999999999</v>
      </c>
    </row>
    <row r="119" spans="1:6" hidden="1">
      <c r="A119" s="1" t="s">
        <v>16</v>
      </c>
      <c r="B119" s="8">
        <v>41486</v>
      </c>
      <c r="C119" s="1">
        <v>103.87090000000001</v>
      </c>
    </row>
    <row r="120" spans="1:6" hidden="1">
      <c r="A120" s="1" t="s">
        <v>33</v>
      </c>
      <c r="B120" s="8">
        <v>41486</v>
      </c>
      <c r="C120" s="1">
        <v>148.23840000000001</v>
      </c>
    </row>
    <row r="121" spans="1:6">
      <c r="A121" s="1" t="s">
        <v>35</v>
      </c>
      <c r="B121" s="8">
        <v>41486</v>
      </c>
      <c r="C121" s="1">
        <v>145.06270000000001</v>
      </c>
    </row>
    <row r="122" spans="1:6" hidden="1">
      <c r="A122" s="1" t="s">
        <v>17</v>
      </c>
      <c r="B122" s="8">
        <v>41486</v>
      </c>
      <c r="C122" s="1">
        <v>109.2444</v>
      </c>
    </row>
    <row r="123" spans="1:6" hidden="1">
      <c r="A123" s="1" t="s">
        <v>0</v>
      </c>
      <c r="B123" s="8">
        <v>41455</v>
      </c>
      <c r="C123" s="1">
        <v>45.565300000000001</v>
      </c>
      <c r="D123" s="8"/>
      <c r="F123" s="8"/>
    </row>
    <row r="124" spans="1:6" hidden="1">
      <c r="A124" s="1" t="s">
        <v>4</v>
      </c>
      <c r="B124" s="8">
        <v>41455</v>
      </c>
      <c r="C124" s="1">
        <v>38.918199999999999</v>
      </c>
      <c r="D124" s="8"/>
      <c r="F124" s="8"/>
    </row>
    <row r="125" spans="1:6" hidden="1">
      <c r="A125" s="1" t="s">
        <v>5</v>
      </c>
      <c r="B125" s="8">
        <v>41455</v>
      </c>
      <c r="C125" s="1">
        <v>28.0106</v>
      </c>
      <c r="D125" s="8"/>
      <c r="F125" s="8"/>
    </row>
    <row r="126" spans="1:6" hidden="1">
      <c r="A126" s="1" t="s">
        <v>7</v>
      </c>
      <c r="B126" s="8">
        <v>41455</v>
      </c>
      <c r="C126" s="1">
        <v>129.69110000000001</v>
      </c>
      <c r="D126" s="8"/>
      <c r="F126" s="8"/>
    </row>
    <row r="127" spans="1:6" hidden="1">
      <c r="A127" s="1" t="s">
        <v>9</v>
      </c>
      <c r="B127" s="8">
        <v>41455</v>
      </c>
      <c r="C127" s="1">
        <v>90.124200000000002</v>
      </c>
      <c r="D127" s="8"/>
      <c r="F127" s="8"/>
    </row>
    <row r="128" spans="1:6" hidden="1">
      <c r="A128" s="1" t="s">
        <v>28</v>
      </c>
      <c r="B128" s="8">
        <v>41455</v>
      </c>
      <c r="C128" s="1">
        <v>123.4298</v>
      </c>
      <c r="D128" s="8"/>
      <c r="F128" s="8"/>
    </row>
    <row r="129" spans="1:6" hidden="1">
      <c r="A129" s="1" t="s">
        <v>31</v>
      </c>
      <c r="B129" s="8">
        <v>41455</v>
      </c>
      <c r="C129" s="1">
        <v>123.13330000000001</v>
      </c>
      <c r="D129" s="8"/>
      <c r="F129" s="8"/>
    </row>
    <row r="130" spans="1:6" hidden="1">
      <c r="A130" s="1" t="s">
        <v>10</v>
      </c>
      <c r="B130" s="8">
        <v>41455</v>
      </c>
      <c r="C130" s="1">
        <v>88.972399999999993</v>
      </c>
      <c r="D130" s="8"/>
      <c r="F130" s="8"/>
    </row>
    <row r="131" spans="1:6" hidden="1">
      <c r="A131" s="1" t="s">
        <v>13</v>
      </c>
      <c r="B131" s="8">
        <v>41455</v>
      </c>
      <c r="C131" s="4">
        <v>1016.901</v>
      </c>
      <c r="D131" s="8"/>
      <c r="F131" s="8"/>
    </row>
    <row r="132" spans="1:6" hidden="1">
      <c r="A132" s="1" t="s">
        <v>15</v>
      </c>
      <c r="B132" s="8">
        <v>41455</v>
      </c>
      <c r="C132" s="1">
        <v>106.9768</v>
      </c>
      <c r="D132" s="8"/>
      <c r="F132" s="8"/>
    </row>
    <row r="133" spans="1:6" hidden="1">
      <c r="A133" s="1" t="s">
        <v>16</v>
      </c>
      <c r="B133" s="8">
        <v>41455</v>
      </c>
      <c r="C133" s="1">
        <v>103.5264</v>
      </c>
      <c r="D133" s="8"/>
      <c r="F133" s="8"/>
    </row>
    <row r="134" spans="1:6" hidden="1">
      <c r="A134" s="1" t="s">
        <v>33</v>
      </c>
      <c r="B134" s="8">
        <v>41455</v>
      </c>
      <c r="C134" s="1">
        <v>146.89599999999999</v>
      </c>
      <c r="D134" s="8"/>
      <c r="F134" s="8"/>
    </row>
    <row r="135" spans="1:6">
      <c r="A135" s="1" t="s">
        <v>35</v>
      </c>
      <c r="B135" s="8">
        <v>41455</v>
      </c>
      <c r="C135" s="1">
        <v>143.76300000000001</v>
      </c>
      <c r="D135" s="8"/>
      <c r="F135" s="8"/>
    </row>
    <row r="136" spans="1:6" hidden="1">
      <c r="A136" s="1" t="s">
        <v>17</v>
      </c>
      <c r="B136" s="8">
        <v>41455</v>
      </c>
      <c r="C136" s="1">
        <v>110.8113</v>
      </c>
      <c r="D136" s="8"/>
      <c r="F136" s="8"/>
    </row>
    <row r="137" spans="1:6" hidden="1">
      <c r="A137" s="1" t="s">
        <v>0</v>
      </c>
      <c r="B137" s="8">
        <v>41425</v>
      </c>
      <c r="C137" s="1">
        <v>47.751199999999997</v>
      </c>
      <c r="D137" s="8"/>
      <c r="F137" s="8"/>
    </row>
    <row r="138" spans="1:6" hidden="1">
      <c r="A138" s="1" t="s">
        <v>4</v>
      </c>
      <c r="B138" s="8">
        <v>41425</v>
      </c>
      <c r="C138" s="1">
        <v>42.715800000000002</v>
      </c>
      <c r="D138" s="8"/>
      <c r="F138" s="8"/>
    </row>
    <row r="139" spans="1:6" hidden="1">
      <c r="A139" s="1" t="s">
        <v>5</v>
      </c>
      <c r="B139" s="8">
        <v>41425</v>
      </c>
      <c r="C139" s="1">
        <v>27.074200000000001</v>
      </c>
      <c r="D139" s="8"/>
      <c r="F139" s="8"/>
    </row>
    <row r="140" spans="1:6" hidden="1">
      <c r="A140" s="1" t="s">
        <v>7</v>
      </c>
      <c r="B140" s="8">
        <v>41425</v>
      </c>
      <c r="C140" s="1">
        <v>138.5026</v>
      </c>
      <c r="D140" s="8"/>
      <c r="F140" s="8"/>
    </row>
    <row r="141" spans="1:6" hidden="1">
      <c r="A141" s="1" t="s">
        <v>9</v>
      </c>
      <c r="B141" s="8">
        <v>41425</v>
      </c>
      <c r="C141" s="1">
        <v>91.268600000000006</v>
      </c>
      <c r="D141" s="8"/>
      <c r="F141" s="8"/>
    </row>
    <row r="142" spans="1:6" hidden="1">
      <c r="A142" s="1" t="s">
        <v>28</v>
      </c>
      <c r="B142" s="8">
        <v>41425</v>
      </c>
      <c r="C142" s="1">
        <v>124.39230000000001</v>
      </c>
      <c r="D142" s="8"/>
      <c r="F142" s="8"/>
    </row>
    <row r="143" spans="1:6" hidden="1">
      <c r="A143" s="1" t="s">
        <v>31</v>
      </c>
      <c r="B143" s="8">
        <v>41425</v>
      </c>
      <c r="C143" s="1">
        <v>124.35469999999999</v>
      </c>
      <c r="D143" s="8"/>
      <c r="F143" s="8"/>
    </row>
    <row r="144" spans="1:6" hidden="1">
      <c r="A144" s="1" t="s">
        <v>10</v>
      </c>
      <c r="B144" s="8">
        <v>41425</v>
      </c>
      <c r="C144" s="1">
        <v>88.8001</v>
      </c>
      <c r="D144" s="8"/>
      <c r="F144" s="8"/>
    </row>
    <row r="145" spans="1:6" hidden="1">
      <c r="A145" s="1" t="s">
        <v>13</v>
      </c>
      <c r="B145" s="8">
        <v>41425</v>
      </c>
      <c r="C145" s="4">
        <v>1013.17</v>
      </c>
      <c r="D145" s="8"/>
      <c r="F145" s="8"/>
    </row>
    <row r="146" spans="1:6" hidden="1">
      <c r="A146" s="1" t="s">
        <v>15</v>
      </c>
      <c r="B146" s="8">
        <v>41425</v>
      </c>
      <c r="C146" s="1">
        <v>106.6592</v>
      </c>
      <c r="D146" s="8"/>
      <c r="F146" s="8"/>
    </row>
    <row r="147" spans="1:6" hidden="1">
      <c r="A147" s="1" t="s">
        <v>16</v>
      </c>
      <c r="B147" s="8">
        <v>41425</v>
      </c>
      <c r="C147" s="1">
        <v>103.18729999999999</v>
      </c>
      <c r="D147" s="8"/>
      <c r="F147" s="8"/>
    </row>
    <row r="148" spans="1:6" hidden="1">
      <c r="A148" s="1" t="s">
        <v>33</v>
      </c>
      <c r="B148" s="8">
        <v>41425</v>
      </c>
      <c r="C148" s="1">
        <v>147.7704</v>
      </c>
      <c r="D148" s="8"/>
      <c r="F148" s="8"/>
    </row>
    <row r="149" spans="1:6">
      <c r="A149" s="1" t="s">
        <v>35</v>
      </c>
      <c r="B149" s="8">
        <v>41425</v>
      </c>
      <c r="C149" s="1">
        <v>144.7688</v>
      </c>
      <c r="D149" s="8"/>
      <c r="F149" s="8"/>
    </row>
    <row r="150" spans="1:6" hidden="1">
      <c r="A150" s="1" t="s">
        <v>17</v>
      </c>
      <c r="B150" s="8">
        <v>41425</v>
      </c>
      <c r="C150" s="1">
        <v>110.6656</v>
      </c>
      <c r="D150" s="8"/>
      <c r="F150" s="8"/>
    </row>
    <row r="151" spans="1:6" hidden="1">
      <c r="A151" s="1" t="s">
        <v>0</v>
      </c>
      <c r="B151" s="8">
        <v>41394</v>
      </c>
      <c r="C151" s="1">
        <v>46.832900000000002</v>
      </c>
      <c r="D151" s="8"/>
      <c r="F151" s="8"/>
    </row>
    <row r="152" spans="1:6" hidden="1">
      <c r="A152" s="1" t="s">
        <v>4</v>
      </c>
      <c r="B152" s="8">
        <v>41394</v>
      </c>
      <c r="C152" s="1">
        <v>43.211300000000001</v>
      </c>
      <c r="D152" s="8"/>
      <c r="F152" s="8"/>
    </row>
    <row r="153" spans="1:6" hidden="1">
      <c r="A153" s="1" t="s">
        <v>5</v>
      </c>
      <c r="B153" s="8">
        <v>41394</v>
      </c>
      <c r="C153" s="1">
        <v>27.387899999999998</v>
      </c>
      <c r="D153" s="8"/>
      <c r="F153" s="8"/>
    </row>
    <row r="154" spans="1:6" hidden="1">
      <c r="A154" s="1" t="s">
        <v>7</v>
      </c>
      <c r="B154" s="8">
        <v>41394</v>
      </c>
      <c r="C154" s="1">
        <v>142.08009999999999</v>
      </c>
      <c r="D154" s="8"/>
      <c r="F154" s="8"/>
    </row>
    <row r="155" spans="1:6" hidden="1">
      <c r="A155" s="1" t="s">
        <v>9</v>
      </c>
      <c r="B155" s="8">
        <v>41394</v>
      </c>
      <c r="C155" s="1">
        <v>93.287800000000004</v>
      </c>
      <c r="D155" s="8"/>
      <c r="F155" s="8"/>
    </row>
    <row r="156" spans="1:6" hidden="1">
      <c r="A156" s="1" t="s">
        <v>28</v>
      </c>
      <c r="B156" s="8">
        <v>41394</v>
      </c>
      <c r="C156" s="1">
        <v>123.7175</v>
      </c>
      <c r="D156" s="8"/>
      <c r="F156" s="8"/>
    </row>
    <row r="157" spans="1:6" hidden="1">
      <c r="A157" s="1" t="s">
        <v>31</v>
      </c>
      <c r="B157" s="8">
        <v>41394</v>
      </c>
      <c r="C157" s="1">
        <v>123.68899999999999</v>
      </c>
      <c r="D157" s="8"/>
      <c r="F157" s="8"/>
    </row>
    <row r="158" spans="1:6" hidden="1">
      <c r="A158" s="1" t="s">
        <v>10</v>
      </c>
      <c r="B158" s="8">
        <v>41394</v>
      </c>
      <c r="C158" s="1">
        <v>89.538600000000002</v>
      </c>
      <c r="D158" s="8"/>
      <c r="F158" s="8"/>
    </row>
    <row r="159" spans="1:6" hidden="1">
      <c r="A159" s="1" t="s">
        <v>13</v>
      </c>
      <c r="B159" s="8">
        <v>41394</v>
      </c>
      <c r="C159" s="4">
        <v>1009.68</v>
      </c>
      <c r="D159" s="8"/>
      <c r="F159" s="8"/>
    </row>
    <row r="160" spans="1:6" hidden="1">
      <c r="A160" s="1" t="s">
        <v>15</v>
      </c>
      <c r="B160" s="8">
        <v>41394</v>
      </c>
      <c r="C160" s="1">
        <v>106.35080000000001</v>
      </c>
      <c r="D160" s="8"/>
      <c r="F160" s="8"/>
    </row>
    <row r="161" spans="1:6" hidden="1">
      <c r="A161" s="1" t="s">
        <v>16</v>
      </c>
      <c r="B161" s="8">
        <v>41394</v>
      </c>
      <c r="C161" s="1">
        <v>102.8447</v>
      </c>
      <c r="D161" s="8"/>
      <c r="F161" s="8"/>
    </row>
    <row r="162" spans="1:6" hidden="1">
      <c r="A162" s="1" t="s">
        <v>33</v>
      </c>
      <c r="B162" s="8">
        <v>41394</v>
      </c>
      <c r="C162" s="1">
        <v>146.61160000000001</v>
      </c>
      <c r="D162" s="8"/>
      <c r="F162" s="8"/>
    </row>
    <row r="163" spans="1:6">
      <c r="A163" s="1" t="s">
        <v>35</v>
      </c>
      <c r="B163" s="8">
        <v>41394</v>
      </c>
      <c r="C163" s="1">
        <v>143.47730000000001</v>
      </c>
      <c r="D163" s="8"/>
      <c r="F163" s="8"/>
    </row>
    <row r="164" spans="1:6" hidden="1">
      <c r="A164" s="1" t="s">
        <v>17</v>
      </c>
      <c r="B164" s="8">
        <v>41394</v>
      </c>
      <c r="C164" s="1">
        <v>110.2594</v>
      </c>
      <c r="D164" s="8"/>
      <c r="F164" s="8"/>
    </row>
    <row r="165" spans="1:6" hidden="1">
      <c r="A165" s="1" t="s">
        <v>0</v>
      </c>
      <c r="B165" s="8">
        <v>41364</v>
      </c>
      <c r="C165" s="1">
        <v>47.552399999999999</v>
      </c>
      <c r="D165" s="8"/>
      <c r="F165" s="8"/>
    </row>
    <row r="166" spans="1:6" hidden="1">
      <c r="A166" s="1" t="s">
        <v>4</v>
      </c>
      <c r="B166" s="8">
        <v>41364</v>
      </c>
      <c r="C166" s="1">
        <v>43.637099999999997</v>
      </c>
      <c r="D166" s="8"/>
      <c r="F166" s="8"/>
    </row>
    <row r="167" spans="1:6" hidden="1">
      <c r="A167" s="1" t="s">
        <v>5</v>
      </c>
      <c r="B167" s="8">
        <v>41364</v>
      </c>
      <c r="C167" s="1">
        <v>27.668099999999999</v>
      </c>
      <c r="D167" s="8"/>
      <c r="F167" s="8"/>
    </row>
    <row r="168" spans="1:6" hidden="1">
      <c r="A168" s="1" t="s">
        <v>7</v>
      </c>
      <c r="B168" s="8">
        <v>41364</v>
      </c>
      <c r="C168" s="1">
        <v>143.1737</v>
      </c>
      <c r="D168" s="8"/>
      <c r="F168" s="8"/>
    </row>
    <row r="169" spans="1:6" hidden="1">
      <c r="A169" s="1" t="s">
        <v>9</v>
      </c>
      <c r="B169" s="8">
        <v>41364</v>
      </c>
      <c r="C169" s="1">
        <v>92.716999999999999</v>
      </c>
      <c r="D169" s="8"/>
      <c r="F169" s="8"/>
    </row>
    <row r="170" spans="1:6" hidden="1">
      <c r="A170" s="1" t="s">
        <v>28</v>
      </c>
      <c r="B170" s="8">
        <v>41364</v>
      </c>
      <c r="C170" s="1">
        <v>122.70099999999999</v>
      </c>
      <c r="D170" s="8"/>
      <c r="F170" s="8"/>
    </row>
    <row r="171" spans="1:6" hidden="1">
      <c r="A171" s="1" t="s">
        <v>31</v>
      </c>
      <c r="B171" s="8">
        <v>41364</v>
      </c>
      <c r="C171" s="1">
        <v>122.6015</v>
      </c>
      <c r="D171" s="8"/>
      <c r="F171" s="8"/>
    </row>
    <row r="172" spans="1:6" hidden="1">
      <c r="A172" s="1" t="s">
        <v>10</v>
      </c>
      <c r="B172" s="8">
        <v>41364</v>
      </c>
      <c r="C172" s="1">
        <v>88.191800000000001</v>
      </c>
      <c r="D172" s="8"/>
      <c r="F172" s="8"/>
    </row>
    <row r="173" spans="1:6" hidden="1">
      <c r="A173" s="1" t="s">
        <v>13</v>
      </c>
      <c r="B173" s="8">
        <v>41364</v>
      </c>
      <c r="C173" s="4">
        <v>1006.26</v>
      </c>
      <c r="D173" s="8"/>
      <c r="F173" s="8"/>
    </row>
    <row r="174" spans="1:6" hidden="1">
      <c r="A174" s="1" t="s">
        <v>15</v>
      </c>
      <c r="B174" s="8">
        <v>41364</v>
      </c>
      <c r="C174" s="1">
        <v>106.0519</v>
      </c>
      <c r="D174" s="8"/>
      <c r="F174" s="8"/>
    </row>
    <row r="175" spans="1:6" hidden="1">
      <c r="A175" s="1" t="s">
        <v>16</v>
      </c>
      <c r="B175" s="8">
        <v>41364</v>
      </c>
      <c r="C175" s="1">
        <v>102.49299999999999</v>
      </c>
      <c r="D175" s="8"/>
      <c r="F175" s="8"/>
    </row>
    <row r="176" spans="1:6" hidden="1">
      <c r="A176" s="1" t="s">
        <v>33</v>
      </c>
      <c r="B176" s="8">
        <v>41364</v>
      </c>
      <c r="C176" s="1">
        <v>145.5847</v>
      </c>
      <c r="D176" s="8"/>
      <c r="F176" s="8"/>
    </row>
    <row r="177" spans="1:6">
      <c r="A177" s="1" t="s">
        <v>35</v>
      </c>
      <c r="B177" s="8">
        <v>41364</v>
      </c>
      <c r="C177" s="1">
        <v>142.5256</v>
      </c>
      <c r="D177" s="8"/>
      <c r="F177" s="8"/>
    </row>
    <row r="178" spans="1:6" hidden="1">
      <c r="A178" s="1" t="s">
        <v>17</v>
      </c>
      <c r="B178" s="8">
        <v>41364</v>
      </c>
      <c r="C178" s="1">
        <v>109.8719</v>
      </c>
      <c r="D178" s="8"/>
      <c r="F178" s="8"/>
    </row>
    <row r="179" spans="1:6" hidden="1">
      <c r="A179" s="1" t="s">
        <v>0</v>
      </c>
      <c r="B179" s="8">
        <v>41333</v>
      </c>
      <c r="C179" s="1">
        <v>47.315899999999999</v>
      </c>
      <c r="D179" s="8"/>
      <c r="F179" s="8"/>
    </row>
    <row r="180" spans="1:6" hidden="1">
      <c r="A180" s="1" t="s">
        <v>4</v>
      </c>
      <c r="B180" s="8">
        <v>41333</v>
      </c>
      <c r="C180" s="1">
        <v>44.033099999999997</v>
      </c>
      <c r="D180" s="8"/>
      <c r="F180" s="8"/>
    </row>
    <row r="181" spans="1:6" hidden="1">
      <c r="A181" s="1" t="s">
        <v>5</v>
      </c>
      <c r="B181" s="8">
        <v>41333</v>
      </c>
      <c r="C181" s="1">
        <v>27.353300000000001</v>
      </c>
      <c r="D181" s="8"/>
      <c r="F181" s="8"/>
    </row>
    <row r="182" spans="1:6" hidden="1">
      <c r="A182" s="1" t="s">
        <v>7</v>
      </c>
      <c r="B182" s="8">
        <v>41333</v>
      </c>
      <c r="C182" s="1">
        <v>143.57499999999999</v>
      </c>
      <c r="D182" s="8"/>
      <c r="F182" s="8"/>
    </row>
    <row r="183" spans="1:6" hidden="1">
      <c r="A183" s="1" t="s">
        <v>9</v>
      </c>
      <c r="B183" s="8">
        <v>41333</v>
      </c>
      <c r="C183" s="1">
        <v>92.944400000000002</v>
      </c>
      <c r="D183" s="8"/>
      <c r="F183" s="8"/>
    </row>
    <row r="184" spans="1:6" hidden="1">
      <c r="A184" s="1" t="s">
        <v>28</v>
      </c>
      <c r="B184" s="8">
        <v>41333</v>
      </c>
      <c r="C184" s="1">
        <v>121.7637</v>
      </c>
      <c r="D184" s="8"/>
      <c r="F184" s="8"/>
    </row>
    <row r="185" spans="1:6" hidden="1">
      <c r="A185" s="1" t="s">
        <v>31</v>
      </c>
      <c r="B185" s="8">
        <v>41333</v>
      </c>
      <c r="C185" s="1">
        <v>121.2017</v>
      </c>
      <c r="D185" s="8"/>
      <c r="F185" s="8"/>
    </row>
    <row r="186" spans="1:6" hidden="1">
      <c r="A186" s="1" t="s">
        <v>10</v>
      </c>
      <c r="B186" s="8">
        <v>41333</v>
      </c>
      <c r="C186" s="1">
        <v>87.501800000000003</v>
      </c>
      <c r="D186" s="8"/>
      <c r="F186" s="8"/>
    </row>
    <row r="187" spans="1:6" hidden="1">
      <c r="A187" s="1" t="s">
        <v>13</v>
      </c>
      <c r="B187" s="8">
        <v>41333</v>
      </c>
      <c r="C187" s="4">
        <v>1002.61</v>
      </c>
      <c r="D187" s="8"/>
      <c r="F187" s="8"/>
    </row>
    <row r="188" spans="1:6" hidden="1">
      <c r="A188" s="1" t="s">
        <v>15</v>
      </c>
      <c r="B188" s="8">
        <v>41333</v>
      </c>
      <c r="C188" s="1">
        <v>105.7496</v>
      </c>
      <c r="D188" s="8"/>
      <c r="F188" s="8"/>
    </row>
    <row r="189" spans="1:6" hidden="1">
      <c r="A189" s="1" t="s">
        <v>16</v>
      </c>
      <c r="B189" s="8">
        <v>41333</v>
      </c>
      <c r="C189" s="1">
        <v>102.09650000000001</v>
      </c>
      <c r="D189" s="8"/>
      <c r="F189" s="8"/>
    </row>
    <row r="190" spans="1:6" hidden="1">
      <c r="A190" s="1" t="s">
        <v>33</v>
      </c>
      <c r="B190" s="8">
        <v>41333</v>
      </c>
      <c r="C190" s="1">
        <v>144.5206</v>
      </c>
      <c r="D190" s="8"/>
      <c r="F190" s="8"/>
    </row>
    <row r="191" spans="1:6">
      <c r="A191" s="1" t="s">
        <v>35</v>
      </c>
      <c r="B191" s="8">
        <v>41333</v>
      </c>
      <c r="C191" s="1">
        <v>141.3647</v>
      </c>
      <c r="D191" s="8"/>
      <c r="F191" s="8"/>
    </row>
    <row r="192" spans="1:6" hidden="1">
      <c r="A192" s="1" t="s">
        <v>17</v>
      </c>
      <c r="B192" s="8">
        <v>41333</v>
      </c>
      <c r="C192" s="1">
        <v>109.4629</v>
      </c>
      <c r="D192" s="8"/>
      <c r="F192" s="8"/>
    </row>
    <row r="193" spans="1:6" hidden="1">
      <c r="A193" s="1" t="s">
        <v>0</v>
      </c>
      <c r="B193" s="8">
        <v>41305</v>
      </c>
      <c r="C193" s="1">
        <v>46.302199999999999</v>
      </c>
      <c r="D193" s="8"/>
      <c r="F193" s="8"/>
    </row>
    <row r="194" spans="1:6" hidden="1">
      <c r="A194" s="1" t="s">
        <v>4</v>
      </c>
      <c r="B194" s="8">
        <v>41305</v>
      </c>
      <c r="C194" s="1">
        <v>44.621099999999998</v>
      </c>
      <c r="D194" s="8"/>
      <c r="F194" s="8"/>
    </row>
    <row r="195" spans="1:6" hidden="1">
      <c r="A195" s="1" t="s">
        <v>5</v>
      </c>
      <c r="B195" s="8">
        <v>41305</v>
      </c>
      <c r="C195" s="1">
        <v>27.966999999999999</v>
      </c>
      <c r="D195" s="8"/>
      <c r="F195" s="8"/>
    </row>
    <row r="196" spans="1:6" hidden="1">
      <c r="A196" s="1" t="s">
        <v>7</v>
      </c>
      <c r="B196" s="8">
        <v>41305</v>
      </c>
      <c r="C196" s="1">
        <v>146.31299999999999</v>
      </c>
      <c r="D196" s="8"/>
      <c r="F196" s="8"/>
    </row>
    <row r="197" spans="1:6" hidden="1">
      <c r="A197" s="1" t="s">
        <v>9</v>
      </c>
      <c r="B197" s="8">
        <v>41305</v>
      </c>
      <c r="C197" s="1">
        <v>93.224100000000007</v>
      </c>
      <c r="D197" s="8"/>
      <c r="F197" s="8"/>
    </row>
    <row r="198" spans="1:6" hidden="1">
      <c r="A198" s="1" t="s">
        <v>28</v>
      </c>
      <c r="B198" s="8">
        <v>41305</v>
      </c>
      <c r="C198" s="1">
        <v>121.217</v>
      </c>
      <c r="D198" s="8"/>
      <c r="F198" s="8"/>
    </row>
    <row r="199" spans="1:6" hidden="1">
      <c r="A199" s="1" t="s">
        <v>31</v>
      </c>
      <c r="B199" s="8">
        <v>41305</v>
      </c>
      <c r="C199" s="1">
        <v>120.889</v>
      </c>
      <c r="D199" s="8"/>
      <c r="F199" s="8"/>
    </row>
    <row r="200" spans="1:6" hidden="1">
      <c r="A200" s="1" t="s">
        <v>10</v>
      </c>
      <c r="B200" s="8">
        <v>41305</v>
      </c>
      <c r="C200" s="1">
        <v>88.278899999999993</v>
      </c>
      <c r="D200" s="8"/>
      <c r="F200" s="8"/>
    </row>
    <row r="201" spans="1:6" hidden="1">
      <c r="A201" s="1" t="s">
        <v>15</v>
      </c>
      <c r="B201" s="8">
        <v>41305</v>
      </c>
      <c r="C201" s="1">
        <v>105.4847</v>
      </c>
      <c r="D201" s="8"/>
      <c r="F201" s="8"/>
    </row>
    <row r="202" spans="1:6" hidden="1">
      <c r="A202" s="1" t="s">
        <v>16</v>
      </c>
      <c r="B202" s="8">
        <v>41305</v>
      </c>
      <c r="C202" s="1">
        <v>101.7324</v>
      </c>
      <c r="D202" s="8"/>
      <c r="F202" s="8"/>
    </row>
    <row r="203" spans="1:6" hidden="1">
      <c r="A203" s="1" t="s">
        <v>33</v>
      </c>
      <c r="B203" s="8">
        <v>41305</v>
      </c>
      <c r="C203" s="1">
        <v>143.6046</v>
      </c>
      <c r="D203" s="8"/>
      <c r="F203" s="8"/>
    </row>
    <row r="204" spans="1:6">
      <c r="A204" s="1" t="s">
        <v>35</v>
      </c>
      <c r="B204" s="8">
        <v>41305</v>
      </c>
      <c r="C204" s="1">
        <v>140.48820000000001</v>
      </c>
      <c r="D204" s="8"/>
      <c r="F204" s="8"/>
    </row>
    <row r="205" spans="1:6" hidden="1">
      <c r="A205" s="1" t="s">
        <v>17</v>
      </c>
      <c r="B205" s="8">
        <v>41305</v>
      </c>
      <c r="C205" s="1">
        <v>109.03749999999999</v>
      </c>
      <c r="D205" s="8"/>
      <c r="F205" s="8"/>
    </row>
    <row r="206" spans="1:6" hidden="1">
      <c r="A206" s="1" t="s">
        <v>0</v>
      </c>
      <c r="B206" s="8">
        <v>41274</v>
      </c>
      <c r="C206" s="1">
        <v>46.551699999999997</v>
      </c>
      <c r="D206" s="8"/>
      <c r="E206" s="8"/>
    </row>
    <row r="207" spans="1:6" hidden="1">
      <c r="A207" s="1" t="s">
        <v>4</v>
      </c>
      <c r="B207" s="8">
        <v>41274</v>
      </c>
      <c r="C207" s="1">
        <v>44.520699999999998</v>
      </c>
      <c r="D207" s="8"/>
      <c r="E207" s="8"/>
    </row>
    <row r="208" spans="1:6" hidden="1">
      <c r="A208" s="1" t="s">
        <v>5</v>
      </c>
      <c r="B208" s="8">
        <v>41274</v>
      </c>
      <c r="C208" s="1">
        <v>27.7621</v>
      </c>
      <c r="D208" s="8"/>
      <c r="E208" s="8"/>
    </row>
    <row r="209" spans="1:5" hidden="1">
      <c r="A209" s="1" t="s">
        <v>7</v>
      </c>
      <c r="B209" s="8">
        <v>41274</v>
      </c>
      <c r="C209" s="1">
        <v>145.51499999999999</v>
      </c>
      <c r="D209" s="8"/>
      <c r="E209" s="8"/>
    </row>
    <row r="210" spans="1:5" hidden="1">
      <c r="A210" s="1" t="s">
        <v>9</v>
      </c>
      <c r="B210" s="8">
        <v>41274</v>
      </c>
      <c r="C210" s="1">
        <v>89.968999999999994</v>
      </c>
      <c r="D210" s="8"/>
      <c r="E210" s="8"/>
    </row>
    <row r="211" spans="1:5" hidden="1">
      <c r="A211" s="1" t="s">
        <v>28</v>
      </c>
      <c r="B211" s="8">
        <v>41274</v>
      </c>
      <c r="C211" s="1">
        <v>119.12949999999999</v>
      </c>
      <c r="D211" s="8"/>
      <c r="E211" s="8"/>
    </row>
    <row r="212" spans="1:5" hidden="1">
      <c r="A212" s="1" t="s">
        <v>31</v>
      </c>
      <c r="B212" s="8">
        <v>41274</v>
      </c>
      <c r="C212" s="1">
        <v>118.74290000000001</v>
      </c>
      <c r="D212" s="8"/>
      <c r="E212" s="8"/>
    </row>
    <row r="213" spans="1:5" hidden="1">
      <c r="A213" s="1" t="s">
        <v>10</v>
      </c>
      <c r="B213" s="8">
        <v>41274</v>
      </c>
      <c r="C213" s="1">
        <v>85.023499999999999</v>
      </c>
      <c r="D213" s="8"/>
      <c r="E213" s="8"/>
    </row>
    <row r="214" spans="1:5" hidden="1">
      <c r="A214" s="1" t="s">
        <v>15</v>
      </c>
      <c r="B214" s="8">
        <v>41274</v>
      </c>
      <c r="C214" s="1">
        <v>105.1827</v>
      </c>
      <c r="D214" s="8"/>
      <c r="E214" s="8"/>
    </row>
    <row r="215" spans="1:5" hidden="1">
      <c r="A215" s="1" t="s">
        <v>16</v>
      </c>
      <c r="B215" s="8">
        <v>41274</v>
      </c>
      <c r="C215" s="1">
        <v>101.3428</v>
      </c>
      <c r="D215" s="8"/>
      <c r="E215" s="8"/>
    </row>
    <row r="216" spans="1:5" hidden="1">
      <c r="A216" s="1" t="s">
        <v>33</v>
      </c>
      <c r="B216" s="8">
        <v>41274</v>
      </c>
      <c r="C216" s="1">
        <v>142.37260000000001</v>
      </c>
      <c r="D216" s="8"/>
      <c r="E216" s="8"/>
    </row>
    <row r="217" spans="1:5">
      <c r="A217" s="1" t="s">
        <v>35</v>
      </c>
      <c r="B217" s="8">
        <v>41274</v>
      </c>
      <c r="C217" s="1">
        <v>139.22559999999999</v>
      </c>
      <c r="D217" s="8"/>
      <c r="E217" s="8"/>
    </row>
    <row r="218" spans="1:5" hidden="1">
      <c r="A218" s="1" t="s">
        <v>17</v>
      </c>
      <c r="B218" s="8">
        <v>41274</v>
      </c>
      <c r="C218" s="1">
        <v>107.45740000000001</v>
      </c>
      <c r="D218" s="8"/>
      <c r="E218" s="8"/>
    </row>
    <row r="219" spans="1:5" hidden="1">
      <c r="A219" s="1" t="s">
        <v>0</v>
      </c>
      <c r="B219" s="8">
        <v>41243</v>
      </c>
      <c r="C219" s="1">
        <v>47.114600000000003</v>
      </c>
      <c r="D219" s="8"/>
      <c r="E219" s="8"/>
    </row>
    <row r="220" spans="1:5" hidden="1">
      <c r="A220" s="1" t="s">
        <v>4</v>
      </c>
      <c r="B220" s="8">
        <v>41243</v>
      </c>
      <c r="C220" s="1">
        <v>43.714599999999997</v>
      </c>
      <c r="D220" s="8"/>
      <c r="E220" s="8"/>
    </row>
    <row r="221" spans="1:5" hidden="1">
      <c r="A221" s="1" t="s">
        <v>5</v>
      </c>
      <c r="B221" s="8">
        <v>41243</v>
      </c>
      <c r="C221" s="1">
        <v>26.932099999999998</v>
      </c>
      <c r="D221" s="8"/>
      <c r="E221" s="8"/>
    </row>
    <row r="222" spans="1:5" hidden="1">
      <c r="A222" s="1" t="s">
        <v>7</v>
      </c>
      <c r="B222" s="8">
        <v>41243</v>
      </c>
      <c r="C222" s="1">
        <v>141.1174</v>
      </c>
      <c r="D222" s="8"/>
      <c r="E222" s="8"/>
    </row>
    <row r="223" spans="1:5" hidden="1">
      <c r="A223" s="1" t="s">
        <v>9</v>
      </c>
      <c r="B223" s="8">
        <v>41243</v>
      </c>
      <c r="C223" s="1">
        <v>86.358199999999997</v>
      </c>
      <c r="D223" s="8"/>
      <c r="E223" s="8"/>
    </row>
    <row r="224" spans="1:5" hidden="1">
      <c r="A224" s="1" t="s">
        <v>28</v>
      </c>
      <c r="B224" s="8">
        <v>41243</v>
      </c>
      <c r="C224" s="1">
        <v>118.39960000000001</v>
      </c>
      <c r="D224" s="8"/>
      <c r="E224" s="8"/>
    </row>
    <row r="225" spans="1:5" hidden="1">
      <c r="A225" s="1" t="s">
        <v>31</v>
      </c>
      <c r="B225" s="8">
        <v>41243</v>
      </c>
      <c r="C225" s="1">
        <v>118.2231</v>
      </c>
      <c r="D225" s="8"/>
      <c r="E225" s="8"/>
    </row>
    <row r="226" spans="1:5" hidden="1">
      <c r="A226" s="1" t="s">
        <v>10</v>
      </c>
      <c r="B226" s="8">
        <v>41243</v>
      </c>
      <c r="C226" s="1">
        <v>84.7714</v>
      </c>
      <c r="D226" s="8"/>
      <c r="E226" s="8"/>
    </row>
    <row r="227" spans="1:5" hidden="1">
      <c r="A227" s="1" t="s">
        <v>15</v>
      </c>
      <c r="B227" s="8">
        <v>41243</v>
      </c>
      <c r="C227" s="1">
        <v>104.88890000000001</v>
      </c>
      <c r="D227" s="8"/>
      <c r="E227" s="8"/>
    </row>
    <row r="228" spans="1:5" hidden="1">
      <c r="A228" s="1" t="s">
        <v>16</v>
      </c>
      <c r="B228" s="8">
        <v>41243</v>
      </c>
      <c r="C228" s="1">
        <v>100.9499</v>
      </c>
      <c r="D228" s="8"/>
      <c r="E228" s="8"/>
    </row>
    <row r="229" spans="1:5" hidden="1">
      <c r="A229" s="1" t="s">
        <v>33</v>
      </c>
      <c r="B229" s="8">
        <v>41243</v>
      </c>
      <c r="C229" s="1">
        <v>141.44390000000001</v>
      </c>
      <c r="D229" s="8"/>
      <c r="E229" s="8"/>
    </row>
    <row r="230" spans="1:5">
      <c r="A230" s="1" t="s">
        <v>35</v>
      </c>
      <c r="B230" s="8">
        <v>41243</v>
      </c>
      <c r="C230" s="1">
        <v>138.3218</v>
      </c>
      <c r="D230" s="8"/>
      <c r="E230" s="8"/>
    </row>
    <row r="231" spans="1:5" hidden="1">
      <c r="A231" s="1" t="s">
        <v>17</v>
      </c>
      <c r="B231" s="8">
        <v>41243</v>
      </c>
      <c r="C231" s="1">
        <v>107.7081</v>
      </c>
      <c r="D231" s="8"/>
      <c r="E231" s="8"/>
    </row>
    <row r="232" spans="1:5" hidden="1">
      <c r="A232" s="1" t="s">
        <v>0</v>
      </c>
      <c r="B232" s="8">
        <v>41213</v>
      </c>
      <c r="C232" s="1">
        <v>47.363199999999999</v>
      </c>
      <c r="D232" s="8"/>
      <c r="E232" s="8"/>
    </row>
    <row r="233" spans="1:5" hidden="1">
      <c r="A233" s="1" t="s">
        <v>4</v>
      </c>
      <c r="B233" s="8">
        <v>41213</v>
      </c>
      <c r="C233" s="1">
        <v>42.7654</v>
      </c>
      <c r="D233" s="8"/>
      <c r="E233" s="8"/>
    </row>
    <row r="234" spans="1:5" hidden="1">
      <c r="A234" s="1" t="s">
        <v>5</v>
      </c>
      <c r="B234" s="8">
        <v>41213</v>
      </c>
      <c r="C234" s="1">
        <v>27.126000000000001</v>
      </c>
      <c r="D234" s="8"/>
      <c r="E234" s="8"/>
    </row>
    <row r="235" spans="1:5" hidden="1">
      <c r="A235" s="1" t="s">
        <v>7</v>
      </c>
      <c r="B235" s="8">
        <v>41213</v>
      </c>
      <c r="C235" s="1">
        <v>141.59399999999999</v>
      </c>
      <c r="D235" s="8"/>
      <c r="E235" s="8"/>
    </row>
    <row r="236" spans="1:5" hidden="1">
      <c r="A236" s="1" t="s">
        <v>9</v>
      </c>
      <c r="B236" s="8">
        <v>41213</v>
      </c>
      <c r="C236" s="1">
        <v>86.109700000000004</v>
      </c>
      <c r="D236" s="8"/>
      <c r="E236" s="8"/>
    </row>
    <row r="237" spans="1:5" hidden="1">
      <c r="A237" s="1" t="s">
        <v>28</v>
      </c>
      <c r="B237" s="8">
        <v>41213</v>
      </c>
      <c r="C237" s="1">
        <v>118.2377</v>
      </c>
      <c r="D237" s="8"/>
      <c r="E237" s="8"/>
    </row>
    <row r="238" spans="1:5" hidden="1">
      <c r="A238" s="1" t="s">
        <v>31</v>
      </c>
      <c r="B238" s="8">
        <v>41213</v>
      </c>
      <c r="C238" s="1">
        <v>117.8961</v>
      </c>
      <c r="D238" s="8"/>
      <c r="E238" s="8"/>
    </row>
    <row r="239" spans="1:5" hidden="1">
      <c r="A239" s="1" t="s">
        <v>10</v>
      </c>
      <c r="B239" s="8">
        <v>41213</v>
      </c>
      <c r="C239" s="1">
        <v>84.715100000000007</v>
      </c>
      <c r="D239" s="8"/>
      <c r="E239" s="8"/>
    </row>
    <row r="240" spans="1:5" hidden="1">
      <c r="A240" s="1" t="s">
        <v>15</v>
      </c>
      <c r="B240" s="8">
        <v>41213</v>
      </c>
      <c r="C240" s="1">
        <v>104.6176</v>
      </c>
      <c r="D240" s="8"/>
      <c r="E240" s="8"/>
    </row>
    <row r="241" spans="1:5" hidden="1">
      <c r="A241" s="1" t="s">
        <v>16</v>
      </c>
      <c r="B241" s="8">
        <v>41213</v>
      </c>
      <c r="C241" s="1">
        <v>100.5643</v>
      </c>
      <c r="D241" s="8"/>
      <c r="E241" s="8"/>
    </row>
    <row r="242" spans="1:5" hidden="1">
      <c r="A242" s="1" t="s">
        <v>33</v>
      </c>
      <c r="B242" s="8">
        <v>41213</v>
      </c>
      <c r="C242" s="1">
        <v>140.66040000000001</v>
      </c>
      <c r="D242" s="8"/>
      <c r="E242" s="8"/>
    </row>
    <row r="243" spans="1:5">
      <c r="A243" s="1" t="s">
        <v>35</v>
      </c>
      <c r="B243" s="8">
        <v>41213</v>
      </c>
      <c r="C243" s="1">
        <v>137.62200000000001</v>
      </c>
      <c r="D243" s="8"/>
      <c r="E243" s="8"/>
    </row>
    <row r="244" spans="1:5" hidden="1">
      <c r="A244" s="1" t="s">
        <v>17</v>
      </c>
      <c r="B244" s="8">
        <v>41213</v>
      </c>
      <c r="C244" s="1">
        <v>106.74169999999999</v>
      </c>
      <c r="D244" s="8"/>
      <c r="E244" s="8"/>
    </row>
    <row r="245" spans="1:5" hidden="1">
      <c r="A245" s="1" t="s">
        <v>0</v>
      </c>
      <c r="B245" s="8">
        <v>41182</v>
      </c>
      <c r="C245" s="1">
        <v>47.639600000000002</v>
      </c>
      <c r="D245" s="8"/>
      <c r="E245" s="8"/>
    </row>
    <row r="246" spans="1:5" hidden="1">
      <c r="A246" s="1" t="s">
        <v>4</v>
      </c>
      <c r="B246" s="8">
        <v>41182</v>
      </c>
      <c r="C246" s="1">
        <v>43.579500000000003</v>
      </c>
      <c r="D246" s="8"/>
      <c r="E246" s="8"/>
    </row>
    <row r="247" spans="1:5" hidden="1">
      <c r="A247" s="1" t="s">
        <v>5</v>
      </c>
      <c r="B247" s="8">
        <v>41182</v>
      </c>
      <c r="C247" s="1">
        <v>27.437000000000001</v>
      </c>
      <c r="D247" s="8"/>
      <c r="E247" s="8"/>
    </row>
    <row r="248" spans="1:5" hidden="1">
      <c r="A248" s="1" t="s">
        <v>7</v>
      </c>
      <c r="B248" s="8">
        <v>41182</v>
      </c>
      <c r="C248" s="1">
        <v>141.7191</v>
      </c>
      <c r="D248" s="8"/>
      <c r="E248" s="8"/>
    </row>
    <row r="249" spans="1:5" hidden="1">
      <c r="A249" s="1" t="s">
        <v>9</v>
      </c>
      <c r="B249" s="8">
        <v>41182</v>
      </c>
      <c r="C249" s="1">
        <v>86.924599999999998</v>
      </c>
      <c r="D249" s="8"/>
      <c r="E249" s="8"/>
    </row>
    <row r="250" spans="1:5" hidden="1">
      <c r="A250" s="1" t="s">
        <v>28</v>
      </c>
      <c r="B250" s="8">
        <v>41182</v>
      </c>
      <c r="C250" s="1">
        <v>118.21129999999999</v>
      </c>
      <c r="D250" s="8"/>
      <c r="E250" s="8"/>
    </row>
    <row r="251" spans="1:5" hidden="1">
      <c r="A251" s="1" t="s">
        <v>31</v>
      </c>
      <c r="B251" s="8">
        <v>41182</v>
      </c>
      <c r="C251" s="1">
        <v>117.9432</v>
      </c>
      <c r="D251" s="8"/>
      <c r="E251" s="8"/>
    </row>
    <row r="252" spans="1:5" hidden="1">
      <c r="A252" s="1" t="s">
        <v>10</v>
      </c>
      <c r="B252" s="8">
        <v>41182</v>
      </c>
      <c r="C252" s="1">
        <v>86.914599999999993</v>
      </c>
      <c r="D252" s="8"/>
      <c r="E252" s="8"/>
    </row>
    <row r="253" spans="1:5" hidden="1">
      <c r="A253" s="1" t="s">
        <v>15</v>
      </c>
      <c r="B253" s="8">
        <v>41182</v>
      </c>
      <c r="C253" s="1">
        <v>104.33839999999999</v>
      </c>
      <c r="D253" s="8"/>
      <c r="E253" s="8"/>
    </row>
    <row r="254" spans="1:5" hidden="1">
      <c r="A254" s="1" t="s">
        <v>16</v>
      </c>
      <c r="B254" s="8">
        <v>41182</v>
      </c>
      <c r="C254" s="1">
        <v>100.17619999999999</v>
      </c>
      <c r="D254" s="8"/>
      <c r="E254" s="8"/>
    </row>
    <row r="255" spans="1:5" hidden="1">
      <c r="A255" s="1" t="s">
        <v>33</v>
      </c>
      <c r="B255" s="8">
        <v>41182</v>
      </c>
      <c r="C255" s="1">
        <v>140.0822</v>
      </c>
      <c r="D255" s="8"/>
      <c r="E255" s="8"/>
    </row>
    <row r="256" spans="1:5">
      <c r="A256" s="1" t="s">
        <v>35</v>
      </c>
      <c r="B256" s="8">
        <v>41182</v>
      </c>
      <c r="C256" s="1">
        <v>137.21029999999999</v>
      </c>
      <c r="D256" s="8"/>
      <c r="E256" s="8"/>
    </row>
    <row r="257" spans="1:5" hidden="1">
      <c r="A257" s="1" t="s">
        <v>17</v>
      </c>
      <c r="B257" s="8">
        <v>41182</v>
      </c>
      <c r="C257" s="1">
        <v>106.4559</v>
      </c>
      <c r="D257" s="8"/>
      <c r="E257" s="8"/>
    </row>
    <row r="258" spans="1:5" hidden="1">
      <c r="A258" s="1" t="s">
        <v>0</v>
      </c>
      <c r="B258" s="8">
        <v>41152</v>
      </c>
      <c r="C258" s="1">
        <v>47.9041</v>
      </c>
      <c r="D258" s="8"/>
      <c r="E258" s="8"/>
    </row>
    <row r="259" spans="1:5" hidden="1">
      <c r="A259" s="1" t="s">
        <v>4</v>
      </c>
      <c r="B259" s="8">
        <v>41152</v>
      </c>
      <c r="C259" s="1">
        <v>43.966200000000001</v>
      </c>
      <c r="D259" s="8"/>
      <c r="E259" s="8"/>
    </row>
    <row r="260" spans="1:5" hidden="1">
      <c r="A260" s="1" t="s">
        <v>5</v>
      </c>
      <c r="B260" s="8">
        <v>41152</v>
      </c>
      <c r="C260" s="1">
        <v>27.854399999999998</v>
      </c>
      <c r="D260" s="8"/>
      <c r="E260" s="8"/>
    </row>
    <row r="261" spans="1:5" hidden="1">
      <c r="A261" s="1" t="s">
        <v>7</v>
      </c>
      <c r="B261" s="8">
        <v>41152</v>
      </c>
      <c r="C261" s="1">
        <v>138.02080000000001</v>
      </c>
      <c r="D261" s="8"/>
      <c r="E261" s="8"/>
    </row>
    <row r="262" spans="1:5" hidden="1">
      <c r="A262" s="1" t="s">
        <v>9</v>
      </c>
      <c r="B262" s="8">
        <v>41152</v>
      </c>
      <c r="C262" s="1">
        <v>84.020399999999995</v>
      </c>
      <c r="D262" s="8"/>
      <c r="E262" s="8"/>
    </row>
    <row r="263" spans="1:5" hidden="1">
      <c r="A263" s="1" t="s">
        <v>28</v>
      </c>
      <c r="B263" s="8">
        <v>41152</v>
      </c>
      <c r="C263" s="1">
        <v>117.46510000000001</v>
      </c>
      <c r="D263" s="8"/>
      <c r="E263" s="8"/>
    </row>
    <row r="264" spans="1:5" hidden="1">
      <c r="A264" s="1" t="s">
        <v>31</v>
      </c>
      <c r="B264" s="8">
        <v>41152</v>
      </c>
      <c r="C264" s="1">
        <v>117.89109999999999</v>
      </c>
      <c r="D264" s="8"/>
      <c r="E264" s="8"/>
    </row>
    <row r="265" spans="1:5" hidden="1">
      <c r="A265" s="1" t="s">
        <v>10</v>
      </c>
      <c r="B265" s="8">
        <v>41152</v>
      </c>
      <c r="C265" s="1">
        <v>86.960300000000004</v>
      </c>
      <c r="D265" s="8"/>
      <c r="E265" s="8"/>
    </row>
    <row r="266" spans="1:5" hidden="1">
      <c r="A266" s="1" t="s">
        <v>15</v>
      </c>
      <c r="B266" s="8">
        <v>41152</v>
      </c>
      <c r="C266" s="1">
        <v>104.0943</v>
      </c>
      <c r="D266" s="8"/>
      <c r="E266" s="8"/>
    </row>
    <row r="267" spans="1:5" hidden="1">
      <c r="A267" s="1" t="s">
        <v>33</v>
      </c>
      <c r="B267" s="8">
        <v>41152</v>
      </c>
      <c r="C267" s="1">
        <v>139.3075</v>
      </c>
      <c r="D267" s="8"/>
      <c r="E267" s="8"/>
    </row>
    <row r="268" spans="1:5">
      <c r="A268" s="1" t="s">
        <v>35</v>
      </c>
      <c r="B268" s="8">
        <v>41152</v>
      </c>
      <c r="C268" s="1">
        <v>136.66569999999999</v>
      </c>
      <c r="D268" s="8"/>
      <c r="E268" s="8"/>
    </row>
    <row r="269" spans="1:5" hidden="1">
      <c r="A269" s="1" t="s">
        <v>17</v>
      </c>
      <c r="B269" s="8">
        <v>41152</v>
      </c>
      <c r="C269" s="1">
        <v>105.9225</v>
      </c>
      <c r="D269" s="8"/>
      <c r="E269" s="8"/>
    </row>
    <row r="270" spans="1:5" hidden="1">
      <c r="A270" s="1" t="s">
        <v>0</v>
      </c>
      <c r="B270" s="8">
        <v>41121</v>
      </c>
      <c r="C270" s="1">
        <v>49.234499999999997</v>
      </c>
      <c r="D270" s="8"/>
      <c r="E270" s="8"/>
    </row>
    <row r="271" spans="1:5" hidden="1">
      <c r="A271" s="1" t="s">
        <v>4</v>
      </c>
      <c r="B271" s="8">
        <v>41121</v>
      </c>
      <c r="C271" s="1">
        <v>44.378300000000003</v>
      </c>
      <c r="D271" s="8"/>
      <c r="E271" s="8"/>
    </row>
    <row r="272" spans="1:5" hidden="1">
      <c r="A272" s="1" t="s">
        <v>5</v>
      </c>
      <c r="B272" s="8">
        <v>41121</v>
      </c>
      <c r="C272" s="1">
        <v>27.303899999999999</v>
      </c>
      <c r="D272" s="8"/>
      <c r="E272" s="8"/>
    </row>
    <row r="273" spans="1:5" hidden="1">
      <c r="A273" s="1" t="s">
        <v>7</v>
      </c>
      <c r="B273" s="8">
        <v>41121</v>
      </c>
      <c r="C273" s="1">
        <v>141.1189</v>
      </c>
      <c r="D273" s="8"/>
      <c r="E273" s="8"/>
    </row>
    <row r="274" spans="1:5" hidden="1">
      <c r="A274" s="1" t="s">
        <v>9</v>
      </c>
      <c r="B274" s="8">
        <v>41121</v>
      </c>
      <c r="C274" s="1">
        <v>84.222300000000004</v>
      </c>
      <c r="D274" s="8"/>
      <c r="E274" s="8"/>
    </row>
    <row r="275" spans="1:5" hidden="1">
      <c r="A275" s="1" t="s">
        <v>28</v>
      </c>
      <c r="B275" s="8">
        <v>41121</v>
      </c>
      <c r="C275" s="1">
        <v>116.8678</v>
      </c>
      <c r="D275" s="8"/>
      <c r="E275" s="8"/>
    </row>
    <row r="276" spans="1:5" hidden="1">
      <c r="A276" s="1" t="s">
        <v>31</v>
      </c>
      <c r="B276" s="8">
        <v>41121</v>
      </c>
      <c r="C276" s="1">
        <v>117.4926</v>
      </c>
      <c r="D276" s="8"/>
      <c r="E276" s="8"/>
    </row>
    <row r="277" spans="1:5" hidden="1">
      <c r="A277" s="1" t="s">
        <v>10</v>
      </c>
      <c r="B277" s="8">
        <v>41121</v>
      </c>
      <c r="C277" s="1">
        <v>86.296400000000006</v>
      </c>
      <c r="D277" s="8"/>
      <c r="E277" s="8"/>
    </row>
    <row r="278" spans="1:5" hidden="1">
      <c r="A278" s="1" t="s">
        <v>15</v>
      </c>
      <c r="B278" s="8">
        <v>41121</v>
      </c>
      <c r="C278" s="1">
        <v>103.8438</v>
      </c>
      <c r="D278" s="8"/>
      <c r="E278" s="8"/>
    </row>
    <row r="279" spans="1:5" hidden="1">
      <c r="A279" s="1" t="s">
        <v>33</v>
      </c>
      <c r="B279" s="8">
        <v>41121</v>
      </c>
      <c r="C279" s="1">
        <v>138.23740000000001</v>
      </c>
      <c r="D279" s="8"/>
      <c r="E279" s="8"/>
    </row>
    <row r="280" spans="1:5">
      <c r="A280" s="1" t="s">
        <v>35</v>
      </c>
      <c r="B280" s="8">
        <v>41121</v>
      </c>
      <c r="C280" s="1">
        <v>136.26050000000001</v>
      </c>
      <c r="D280" s="8"/>
      <c r="E280" s="8"/>
    </row>
    <row r="281" spans="1:5" hidden="1">
      <c r="A281" s="1" t="s">
        <v>17</v>
      </c>
      <c r="B281" s="8">
        <v>41121</v>
      </c>
      <c r="C281" s="1">
        <v>105.5189</v>
      </c>
      <c r="D281" s="8"/>
      <c r="E281" s="8"/>
    </row>
    <row r="282" spans="1:5" hidden="1">
      <c r="A282" s="1" t="s">
        <v>0</v>
      </c>
      <c r="B282" s="8">
        <v>41090</v>
      </c>
      <c r="C282" s="1">
        <v>47.6783</v>
      </c>
      <c r="D282" s="8"/>
      <c r="E282" s="8"/>
    </row>
    <row r="283" spans="1:5" hidden="1">
      <c r="A283" s="1" t="s">
        <v>4</v>
      </c>
      <c r="B283" s="8">
        <v>41090</v>
      </c>
      <c r="C283" s="1">
        <v>42.8688</v>
      </c>
      <c r="D283" s="8"/>
      <c r="E283" s="8"/>
    </row>
    <row r="284" spans="1:5" hidden="1">
      <c r="A284" s="1" t="s">
        <v>5</v>
      </c>
      <c r="B284" s="8">
        <v>41090</v>
      </c>
      <c r="C284" s="1">
        <v>28.5824</v>
      </c>
      <c r="D284" s="8"/>
      <c r="E284" s="8"/>
    </row>
    <row r="285" spans="1:5" hidden="1">
      <c r="A285" s="1" t="s">
        <v>7</v>
      </c>
      <c r="B285" s="8">
        <v>41090</v>
      </c>
      <c r="C285" s="1">
        <v>137.36850000000001</v>
      </c>
      <c r="D285" s="8"/>
      <c r="E285" s="8"/>
    </row>
    <row r="286" spans="1:5" hidden="1">
      <c r="A286" s="1" t="s">
        <v>9</v>
      </c>
      <c r="B286" s="8">
        <v>41090</v>
      </c>
      <c r="C286" s="1">
        <v>85.066500000000005</v>
      </c>
      <c r="D286" s="8"/>
      <c r="E286" s="8"/>
    </row>
    <row r="287" spans="1:5" hidden="1">
      <c r="A287" s="1" t="s">
        <v>28</v>
      </c>
      <c r="B287" s="8">
        <v>41090</v>
      </c>
      <c r="C287" s="1">
        <v>115.898</v>
      </c>
      <c r="D287" s="8"/>
      <c r="E287" s="8"/>
    </row>
    <row r="288" spans="1:5" hidden="1">
      <c r="A288" s="1" t="s">
        <v>31</v>
      </c>
      <c r="B288" s="8">
        <v>41090</v>
      </c>
      <c r="C288" s="1">
        <v>116.3017</v>
      </c>
      <c r="D288" s="8"/>
      <c r="E288" s="8"/>
    </row>
    <row r="289" spans="1:5" hidden="1">
      <c r="A289" s="1" t="s">
        <v>10</v>
      </c>
      <c r="B289" s="8">
        <v>41090</v>
      </c>
      <c r="C289" s="1">
        <v>87.884600000000006</v>
      </c>
      <c r="D289" s="8"/>
      <c r="E289" s="8"/>
    </row>
    <row r="290" spans="1:5" hidden="1">
      <c r="A290" s="1" t="s">
        <v>15</v>
      </c>
      <c r="B290" s="8">
        <v>41090</v>
      </c>
      <c r="C290" s="1">
        <v>103.59869999999999</v>
      </c>
      <c r="D290" s="8"/>
      <c r="E290" s="8"/>
    </row>
    <row r="291" spans="1:5" hidden="1">
      <c r="A291" s="1" t="s">
        <v>33</v>
      </c>
      <c r="B291" s="8">
        <v>41090</v>
      </c>
      <c r="C291" s="1">
        <v>137.08260000000001</v>
      </c>
      <c r="D291" s="8"/>
      <c r="E291" s="8"/>
    </row>
    <row r="292" spans="1:5">
      <c r="A292" s="1" t="s">
        <v>35</v>
      </c>
      <c r="B292" s="8">
        <v>41090</v>
      </c>
      <c r="C292" s="1">
        <v>134.9599</v>
      </c>
      <c r="D292" s="8"/>
      <c r="E292" s="8"/>
    </row>
    <row r="293" spans="1:5" hidden="1">
      <c r="A293" s="1" t="s">
        <v>17</v>
      </c>
      <c r="B293" s="8">
        <v>41090</v>
      </c>
      <c r="C293" s="1">
        <v>105.4413</v>
      </c>
      <c r="D293" s="8"/>
      <c r="E293" s="8"/>
    </row>
    <row r="294" spans="1:5" hidden="1">
      <c r="A294" s="1" t="s">
        <v>0</v>
      </c>
      <c r="B294" s="8">
        <v>41060</v>
      </c>
      <c r="C294" s="1">
        <v>46.928199999999997</v>
      </c>
      <c r="D294" s="8"/>
      <c r="E294" s="8"/>
    </row>
    <row r="295" spans="1:5" hidden="1">
      <c r="A295" s="1" t="s">
        <v>4</v>
      </c>
      <c r="B295" s="8">
        <v>41060</v>
      </c>
      <c r="C295" s="1">
        <v>42.036799999999999</v>
      </c>
      <c r="D295" s="8"/>
      <c r="E295" s="8"/>
    </row>
    <row r="296" spans="1:5" hidden="1">
      <c r="A296" s="1" t="s">
        <v>5</v>
      </c>
      <c r="B296" s="8">
        <v>41060</v>
      </c>
      <c r="C296" s="1">
        <v>29.837</v>
      </c>
      <c r="D296" s="8"/>
      <c r="E296" s="8"/>
    </row>
    <row r="297" spans="1:5" hidden="1">
      <c r="A297" s="1" t="s">
        <v>7</v>
      </c>
      <c r="B297" s="8">
        <v>41060</v>
      </c>
      <c r="C297" s="1">
        <v>133.95910000000001</v>
      </c>
      <c r="D297" s="8"/>
      <c r="E297" s="8"/>
    </row>
    <row r="298" spans="1:5" hidden="1">
      <c r="A298" s="1" t="s">
        <v>9</v>
      </c>
      <c r="B298" s="8">
        <v>41060</v>
      </c>
      <c r="C298" s="1">
        <v>86.054199999999994</v>
      </c>
      <c r="D298" s="8"/>
      <c r="E298" s="8"/>
    </row>
    <row r="299" spans="1:5" hidden="1">
      <c r="A299" s="1" t="s">
        <v>28</v>
      </c>
      <c r="B299" s="8">
        <v>41060</v>
      </c>
      <c r="C299" s="1">
        <v>115.3719</v>
      </c>
      <c r="D299" s="8"/>
      <c r="E299" s="8"/>
    </row>
    <row r="300" spans="1:5" hidden="1">
      <c r="A300" s="1" t="s">
        <v>31</v>
      </c>
      <c r="B300" s="8">
        <v>41060</v>
      </c>
      <c r="C300" s="1">
        <v>116.30889999999999</v>
      </c>
      <c r="D300" s="8"/>
      <c r="E300" s="8"/>
    </row>
    <row r="301" spans="1:5" hidden="1">
      <c r="A301" s="1" t="s">
        <v>10</v>
      </c>
      <c r="B301" s="8">
        <v>41060</v>
      </c>
      <c r="C301" s="1">
        <v>88.4876</v>
      </c>
      <c r="D301" s="8"/>
      <c r="E301" s="8"/>
    </row>
    <row r="302" spans="1:5" hidden="1">
      <c r="A302" s="1" t="s">
        <v>15</v>
      </c>
      <c r="B302" s="8">
        <v>41060</v>
      </c>
      <c r="C302" s="1">
        <v>103.36839999999999</v>
      </c>
      <c r="D302" s="8"/>
      <c r="E302" s="8"/>
    </row>
    <row r="303" spans="1:5" hidden="1">
      <c r="A303" s="1" t="s">
        <v>33</v>
      </c>
      <c r="B303" s="8">
        <v>41060</v>
      </c>
      <c r="C303" s="1">
        <v>135.3638</v>
      </c>
      <c r="D303" s="8"/>
      <c r="E303" s="8"/>
    </row>
    <row r="304" spans="1:5">
      <c r="A304" s="1" t="s">
        <v>35</v>
      </c>
      <c r="B304" s="8">
        <v>41060</v>
      </c>
      <c r="C304" s="1">
        <v>133.96469999999999</v>
      </c>
      <c r="D304" s="8"/>
      <c r="E304" s="8"/>
    </row>
    <row r="305" spans="1:5" hidden="1">
      <c r="A305" s="1" t="s">
        <v>17</v>
      </c>
      <c r="B305" s="8">
        <v>41060</v>
      </c>
      <c r="C305" s="1">
        <v>104.8733</v>
      </c>
      <c r="D305" s="8"/>
      <c r="E305" s="8"/>
    </row>
    <row r="306" spans="1:5" hidden="1">
      <c r="A306" s="1" t="s">
        <v>0</v>
      </c>
      <c r="B306" s="8">
        <v>41029</v>
      </c>
      <c r="C306" s="1">
        <v>49.1297</v>
      </c>
      <c r="D306" s="8"/>
      <c r="E306" s="8"/>
    </row>
    <row r="307" spans="1:5" hidden="1">
      <c r="A307" s="1" t="s">
        <v>4</v>
      </c>
      <c r="B307" s="8">
        <v>41029</v>
      </c>
      <c r="C307" s="1">
        <v>44.037799999999997</v>
      </c>
      <c r="D307" s="8"/>
      <c r="E307" s="8"/>
    </row>
    <row r="308" spans="1:5" hidden="1">
      <c r="A308" s="1" t="s">
        <v>5</v>
      </c>
      <c r="B308" s="8">
        <v>41029</v>
      </c>
      <c r="C308" s="1">
        <v>30.3249</v>
      </c>
      <c r="D308" s="8"/>
      <c r="E308" s="8"/>
    </row>
    <row r="309" spans="1:5" hidden="1">
      <c r="A309" s="1" t="s">
        <v>7</v>
      </c>
      <c r="B309" s="8">
        <v>41029</v>
      </c>
      <c r="C309" s="1">
        <v>141.76390000000001</v>
      </c>
      <c r="D309" s="8"/>
      <c r="E309" s="8"/>
    </row>
    <row r="310" spans="1:5" hidden="1">
      <c r="A310" s="1" t="s">
        <v>9</v>
      </c>
      <c r="B310" s="8">
        <v>41029</v>
      </c>
      <c r="C310" s="1">
        <v>90.009500000000003</v>
      </c>
      <c r="D310" s="8"/>
      <c r="E310" s="8"/>
    </row>
    <row r="311" spans="1:5" hidden="1">
      <c r="A311" s="1" t="s">
        <v>28</v>
      </c>
      <c r="B311" s="8">
        <v>41029</v>
      </c>
      <c r="C311" s="1">
        <v>115.2629</v>
      </c>
      <c r="D311" s="8"/>
      <c r="E311" s="8"/>
    </row>
    <row r="312" spans="1:5" hidden="1">
      <c r="A312" s="1" t="s">
        <v>31</v>
      </c>
      <c r="B312" s="8">
        <v>41029</v>
      </c>
      <c r="C312" s="1">
        <v>115.5741</v>
      </c>
      <c r="D312" s="8"/>
      <c r="E312" s="8"/>
    </row>
    <row r="313" spans="1:5" hidden="1">
      <c r="A313" s="1" t="s">
        <v>10</v>
      </c>
      <c r="B313" s="8">
        <v>41029</v>
      </c>
      <c r="C313" s="1">
        <v>89.392799999999994</v>
      </c>
      <c r="D313" s="8"/>
      <c r="E313" s="8"/>
    </row>
    <row r="314" spans="1:5" hidden="1">
      <c r="A314" s="1" t="s">
        <v>15</v>
      </c>
      <c r="B314" s="8">
        <v>41029</v>
      </c>
      <c r="C314" s="1">
        <v>103.1118</v>
      </c>
      <c r="D314" s="8"/>
      <c r="E314" s="8"/>
    </row>
    <row r="315" spans="1:5" hidden="1">
      <c r="A315" s="1" t="s">
        <v>33</v>
      </c>
      <c r="B315" s="8">
        <v>41029</v>
      </c>
      <c r="C315" s="1">
        <v>136.31540000000001</v>
      </c>
      <c r="D315" s="8"/>
      <c r="E315" s="8"/>
    </row>
    <row r="316" spans="1:5">
      <c r="A316" s="1" t="s">
        <v>35</v>
      </c>
      <c r="B316" s="8">
        <v>41029</v>
      </c>
      <c r="C316" s="1">
        <v>134.16319999999999</v>
      </c>
      <c r="D316" s="8"/>
      <c r="E316" s="8"/>
    </row>
    <row r="317" spans="1:5" hidden="1">
      <c r="A317" s="1" t="s">
        <v>17</v>
      </c>
      <c r="B317" s="8">
        <v>41029</v>
      </c>
      <c r="C317" s="1">
        <v>104.565</v>
      </c>
      <c r="D317" s="8"/>
      <c r="E317" s="8"/>
    </row>
    <row r="318" spans="1:5" hidden="1">
      <c r="A318" s="1" t="s">
        <v>0</v>
      </c>
      <c r="B318" s="8">
        <v>40999</v>
      </c>
      <c r="C318" s="1">
        <v>49.319699999999997</v>
      </c>
      <c r="D318" s="8"/>
      <c r="E318" s="8"/>
    </row>
    <row r="319" spans="1:5" hidden="1">
      <c r="A319" s="1" t="s">
        <v>4</v>
      </c>
      <c r="B319" s="8">
        <v>40999</v>
      </c>
      <c r="C319" s="1">
        <v>44.5077</v>
      </c>
      <c r="D319" s="8"/>
      <c r="E319" s="8"/>
    </row>
    <row r="320" spans="1:5" hidden="1">
      <c r="A320" s="1" t="s">
        <v>5</v>
      </c>
      <c r="B320" s="8">
        <v>40999</v>
      </c>
      <c r="C320" s="1">
        <v>30.333300000000001</v>
      </c>
      <c r="D320" s="8"/>
      <c r="E320" s="8"/>
    </row>
    <row r="321" spans="1:5" hidden="1">
      <c r="A321" s="1" t="s">
        <v>7</v>
      </c>
      <c r="B321" s="8">
        <v>40999</v>
      </c>
      <c r="C321" s="1">
        <v>143.4299</v>
      </c>
      <c r="D321" s="8"/>
      <c r="E321" s="8"/>
    </row>
    <row r="322" spans="1:5" hidden="1">
      <c r="A322" s="1" t="s">
        <v>9</v>
      </c>
      <c r="B322" s="8">
        <v>40999</v>
      </c>
      <c r="C322" s="1">
        <v>92.361099999999993</v>
      </c>
      <c r="D322" s="8"/>
      <c r="E322" s="8"/>
    </row>
    <row r="323" spans="1:5" hidden="1">
      <c r="A323" s="1" t="s">
        <v>28</v>
      </c>
      <c r="B323" s="8">
        <v>40999</v>
      </c>
      <c r="C323" s="1">
        <v>114.91800000000001</v>
      </c>
      <c r="D323" s="8"/>
      <c r="E323" s="8"/>
    </row>
    <row r="324" spans="1:5" hidden="1">
      <c r="A324" s="1" t="s">
        <v>31</v>
      </c>
      <c r="B324" s="8">
        <v>40999</v>
      </c>
      <c r="C324" s="1">
        <v>114.8856</v>
      </c>
      <c r="D324" s="8"/>
      <c r="E324" s="8"/>
    </row>
    <row r="325" spans="1:5" hidden="1">
      <c r="A325" s="1" t="s">
        <v>10</v>
      </c>
      <c r="B325" s="8">
        <v>40999</v>
      </c>
      <c r="C325" s="1">
        <v>91.210999999999999</v>
      </c>
      <c r="D325" s="8"/>
      <c r="E325" s="8"/>
    </row>
    <row r="326" spans="1:5" hidden="1">
      <c r="A326" s="1" t="s">
        <v>15</v>
      </c>
      <c r="B326" s="8">
        <v>40999</v>
      </c>
      <c r="C326" s="1">
        <v>102.8379</v>
      </c>
      <c r="D326" s="8"/>
      <c r="E326" s="8"/>
    </row>
    <row r="327" spans="1:5" hidden="1">
      <c r="A327" s="1" t="s">
        <v>33</v>
      </c>
      <c r="B327" s="8">
        <v>40999</v>
      </c>
      <c r="C327" s="1">
        <v>137.23150000000001</v>
      </c>
      <c r="D327" s="8"/>
      <c r="E327" s="8"/>
    </row>
    <row r="328" spans="1:5">
      <c r="A328" s="1" t="s">
        <v>35</v>
      </c>
      <c r="B328" s="8">
        <v>40999</v>
      </c>
      <c r="C328" s="1">
        <v>134.19159999999999</v>
      </c>
      <c r="D328" s="8"/>
      <c r="E328" s="8"/>
    </row>
    <row r="329" spans="1:5" hidden="1">
      <c r="A329" s="1" t="s">
        <v>17</v>
      </c>
      <c r="B329" s="8">
        <v>40999</v>
      </c>
      <c r="C329" s="1">
        <v>104.5163</v>
      </c>
      <c r="D329" s="8"/>
      <c r="E329" s="8"/>
    </row>
    <row r="330" spans="1:5" hidden="1">
      <c r="A330" s="1" t="s">
        <v>0</v>
      </c>
      <c r="B330" s="8">
        <v>40968</v>
      </c>
      <c r="C330" s="1">
        <v>53.250100000000003</v>
      </c>
      <c r="D330" s="8"/>
      <c r="E330" s="8"/>
    </row>
    <row r="331" spans="1:5" hidden="1">
      <c r="A331" s="1" t="s">
        <v>4</v>
      </c>
      <c r="B331" s="8">
        <v>40968</v>
      </c>
      <c r="C331" s="1">
        <v>46.134</v>
      </c>
      <c r="D331" s="8"/>
      <c r="E331" s="8"/>
    </row>
    <row r="332" spans="1:5" hidden="1">
      <c r="A332" s="1" t="s">
        <v>5</v>
      </c>
      <c r="B332" s="8">
        <v>40968</v>
      </c>
      <c r="C332" s="1">
        <v>31.018999999999998</v>
      </c>
      <c r="D332" s="8"/>
      <c r="E332" s="8"/>
    </row>
    <row r="333" spans="1:5" hidden="1">
      <c r="A333" s="1" t="s">
        <v>7</v>
      </c>
      <c r="B333" s="8">
        <v>40968</v>
      </c>
      <c r="C333" s="1">
        <v>148.75960000000001</v>
      </c>
      <c r="D333" s="8"/>
      <c r="E333" s="8"/>
    </row>
    <row r="334" spans="1:5" hidden="1">
      <c r="A334" s="1" t="s">
        <v>9</v>
      </c>
      <c r="B334" s="8">
        <v>40968</v>
      </c>
      <c r="C334" s="1">
        <v>92.648399999999995</v>
      </c>
      <c r="D334" s="8"/>
      <c r="E334" s="8"/>
    </row>
    <row r="335" spans="1:5" hidden="1">
      <c r="A335" s="1" t="s">
        <v>28</v>
      </c>
      <c r="B335" s="8">
        <v>40968</v>
      </c>
      <c r="C335" s="1">
        <v>114.67570000000001</v>
      </c>
      <c r="D335" s="8"/>
      <c r="E335" s="8"/>
    </row>
    <row r="336" spans="1:5" hidden="1">
      <c r="A336" s="1" t="s">
        <v>31</v>
      </c>
      <c r="B336" s="8">
        <v>40968</v>
      </c>
      <c r="C336" s="1">
        <v>114.7726</v>
      </c>
      <c r="D336" s="8"/>
      <c r="E336" s="8"/>
    </row>
    <row r="337" spans="1:5" hidden="1">
      <c r="A337" s="1" t="s">
        <v>10</v>
      </c>
      <c r="B337" s="8">
        <v>40968</v>
      </c>
      <c r="C337" s="1">
        <v>92.376900000000006</v>
      </c>
      <c r="D337" s="8"/>
      <c r="E337" s="8"/>
    </row>
    <row r="338" spans="1:5" hidden="1">
      <c r="A338" s="1" t="s">
        <v>15</v>
      </c>
      <c r="B338" s="8">
        <v>40968</v>
      </c>
      <c r="C338" s="1">
        <v>102.54300000000001</v>
      </c>
      <c r="D338" s="8"/>
      <c r="E338" s="8"/>
    </row>
    <row r="339" spans="1:5" hidden="1">
      <c r="A339" s="1" t="s">
        <v>33</v>
      </c>
      <c r="B339" s="8">
        <v>40968</v>
      </c>
      <c r="C339" s="1">
        <v>136.88910000000001</v>
      </c>
      <c r="D339" s="8"/>
      <c r="E339" s="8"/>
    </row>
    <row r="340" spans="1:5">
      <c r="A340" s="1" t="s">
        <v>35</v>
      </c>
      <c r="B340" s="8">
        <v>40968</v>
      </c>
      <c r="C340" s="1">
        <v>133.84039999999999</v>
      </c>
      <c r="D340" s="8"/>
      <c r="E340" s="8"/>
    </row>
    <row r="341" spans="1:5" hidden="1">
      <c r="A341" s="1" t="s">
        <v>17</v>
      </c>
      <c r="B341" s="8">
        <v>40968</v>
      </c>
      <c r="C341" s="1">
        <v>104.38639999999999</v>
      </c>
      <c r="D341" s="8"/>
      <c r="E341" s="8"/>
    </row>
    <row r="342" spans="1:5" hidden="1">
      <c r="A342" s="1" t="s">
        <v>0</v>
      </c>
      <c r="B342" s="8">
        <v>40939</v>
      </c>
      <c r="C342" s="1">
        <v>52.392099999999999</v>
      </c>
      <c r="D342" s="8"/>
      <c r="E342" s="8"/>
    </row>
    <row r="343" spans="1:5" hidden="1">
      <c r="A343" s="1" t="s">
        <v>4</v>
      </c>
      <c r="B343" s="8">
        <v>40939</v>
      </c>
      <c r="C343" s="1">
        <v>44.856299999999997</v>
      </c>
      <c r="D343" s="8"/>
      <c r="E343" s="8"/>
    </row>
    <row r="344" spans="1:5" hidden="1">
      <c r="A344" s="1" t="s">
        <v>5</v>
      </c>
      <c r="B344" s="8">
        <v>40939</v>
      </c>
      <c r="C344" s="1">
        <v>29.833100000000002</v>
      </c>
      <c r="D344" s="8"/>
      <c r="E344" s="8"/>
    </row>
    <row r="345" spans="1:5" hidden="1">
      <c r="A345" s="1" t="s">
        <v>7</v>
      </c>
      <c r="B345" s="8">
        <v>40939</v>
      </c>
      <c r="C345" s="1">
        <v>147.16309999999999</v>
      </c>
      <c r="D345" s="8"/>
      <c r="E345" s="8"/>
    </row>
    <row r="346" spans="1:5" hidden="1">
      <c r="A346" s="1" t="s">
        <v>9</v>
      </c>
      <c r="B346" s="8">
        <v>40939</v>
      </c>
      <c r="C346" s="1">
        <v>92.165599999999998</v>
      </c>
      <c r="D346" s="8"/>
      <c r="E346" s="8"/>
    </row>
    <row r="347" spans="1:5" hidden="1">
      <c r="A347" s="1" t="s">
        <v>28</v>
      </c>
      <c r="B347" s="8">
        <v>40939</v>
      </c>
      <c r="C347" s="1">
        <v>112.4286</v>
      </c>
      <c r="D347" s="8"/>
      <c r="E347" s="8"/>
    </row>
    <row r="348" spans="1:5" hidden="1">
      <c r="A348" s="1" t="s">
        <v>31</v>
      </c>
      <c r="B348" s="8">
        <v>40939</v>
      </c>
      <c r="C348" s="1">
        <v>112.48650000000001</v>
      </c>
      <c r="D348" s="8"/>
      <c r="E348" s="8"/>
    </row>
    <row r="349" spans="1:5" hidden="1">
      <c r="A349" s="1" t="s">
        <v>10</v>
      </c>
      <c r="B349" s="8">
        <v>40939</v>
      </c>
      <c r="C349" s="1">
        <v>88.597200000000001</v>
      </c>
      <c r="D349" s="8"/>
      <c r="E349" s="8"/>
    </row>
    <row r="350" spans="1:5" hidden="1">
      <c r="A350" s="1" t="s">
        <v>15</v>
      </c>
      <c r="B350" s="8">
        <v>40939</v>
      </c>
      <c r="C350" s="1">
        <v>102.2702</v>
      </c>
      <c r="D350" s="8"/>
      <c r="E350" s="8"/>
    </row>
    <row r="351" spans="1:5" hidden="1">
      <c r="A351" s="1" t="s">
        <v>33</v>
      </c>
      <c r="B351" s="8">
        <v>40939</v>
      </c>
      <c r="C351" s="1">
        <v>132.88990000000001</v>
      </c>
      <c r="D351" s="8"/>
      <c r="E351" s="8"/>
    </row>
    <row r="352" spans="1:5">
      <c r="A352" s="1" t="s">
        <v>35</v>
      </c>
      <c r="B352" s="8">
        <v>40939</v>
      </c>
      <c r="C352" s="1">
        <v>130.68819999999999</v>
      </c>
      <c r="D352" s="8"/>
      <c r="E352" s="8"/>
    </row>
    <row r="353" spans="1:6" hidden="1">
      <c r="A353" s="1" t="s">
        <v>17</v>
      </c>
      <c r="B353" s="8">
        <v>40939</v>
      </c>
      <c r="C353" s="1">
        <v>102.8712</v>
      </c>
      <c r="D353" s="8"/>
      <c r="E353" s="8"/>
    </row>
    <row r="354" spans="1:6" hidden="1">
      <c r="A354" s="1" t="s">
        <v>0</v>
      </c>
      <c r="B354" s="8">
        <v>40908</v>
      </c>
      <c r="C354" s="1">
        <v>50.882399999999997</v>
      </c>
      <c r="D354" s="8"/>
      <c r="F354" s="8"/>
    </row>
    <row r="355" spans="1:6" hidden="1">
      <c r="A355" s="1" t="s">
        <v>4</v>
      </c>
      <c r="B355" s="8">
        <v>40908</v>
      </c>
      <c r="C355" s="1">
        <v>44.145400000000002</v>
      </c>
      <c r="D355" s="8"/>
      <c r="F355" s="8"/>
    </row>
    <row r="356" spans="1:6" hidden="1">
      <c r="A356" s="1" t="s">
        <v>5</v>
      </c>
      <c r="B356" s="8">
        <v>40908</v>
      </c>
      <c r="C356" s="1">
        <v>30.815999999999999</v>
      </c>
      <c r="D356" s="8"/>
      <c r="F356" s="8"/>
    </row>
    <row r="357" spans="1:6" hidden="1">
      <c r="A357" s="1" t="s">
        <v>7</v>
      </c>
      <c r="B357" s="8">
        <v>40908</v>
      </c>
      <c r="C357" s="1">
        <v>136.32759999999999</v>
      </c>
      <c r="D357" s="8"/>
      <c r="F357" s="8"/>
    </row>
    <row r="358" spans="1:6" hidden="1">
      <c r="A358" s="1" t="s">
        <v>9</v>
      </c>
      <c r="B358" s="8">
        <v>40908</v>
      </c>
      <c r="C358" s="1">
        <v>91.244</v>
      </c>
      <c r="D358" s="8"/>
      <c r="F358" s="8"/>
    </row>
    <row r="359" spans="1:6" hidden="1">
      <c r="A359" s="1" t="s">
        <v>28</v>
      </c>
      <c r="B359" s="8">
        <v>40908</v>
      </c>
      <c r="C359" s="1">
        <v>112.6396</v>
      </c>
      <c r="D359" s="8"/>
      <c r="F359" s="8"/>
    </row>
    <row r="360" spans="1:6" hidden="1">
      <c r="A360" s="1" t="s">
        <v>31</v>
      </c>
      <c r="B360" s="8">
        <v>40908</v>
      </c>
      <c r="C360" s="1">
        <v>111.85469999999999</v>
      </c>
      <c r="D360" s="8"/>
      <c r="F360" s="8"/>
    </row>
    <row r="361" spans="1:6" hidden="1">
      <c r="A361" s="1" t="s">
        <v>10</v>
      </c>
      <c r="B361" s="8">
        <v>40908</v>
      </c>
      <c r="C361" s="1">
        <v>86.902600000000007</v>
      </c>
      <c r="D361" s="8"/>
      <c r="F361" s="8"/>
    </row>
    <row r="362" spans="1:6" hidden="1">
      <c r="A362" s="1" t="s">
        <v>15</v>
      </c>
      <c r="B362" s="8">
        <v>40908</v>
      </c>
      <c r="C362" s="1">
        <v>101.9877</v>
      </c>
      <c r="D362" s="8"/>
      <c r="F362" s="8"/>
    </row>
    <row r="363" spans="1:6" hidden="1">
      <c r="A363" s="1" t="s">
        <v>33</v>
      </c>
      <c r="B363" s="8">
        <v>40908</v>
      </c>
      <c r="C363" s="1">
        <v>130.697</v>
      </c>
      <c r="D363" s="8"/>
      <c r="F363" s="8"/>
    </row>
    <row r="364" spans="1:6">
      <c r="A364" s="1" t="s">
        <v>35</v>
      </c>
      <c r="B364" s="8">
        <v>40908</v>
      </c>
      <c r="C364" s="1">
        <v>129.00309999999999</v>
      </c>
      <c r="D364" s="8"/>
      <c r="F364" s="8"/>
    </row>
    <row r="365" spans="1:6" hidden="1">
      <c r="A365" s="1" t="s">
        <v>17</v>
      </c>
      <c r="B365" s="8">
        <v>40908</v>
      </c>
      <c r="C365" s="1">
        <v>102.2118</v>
      </c>
      <c r="D365" s="8"/>
      <c r="F365" s="8"/>
    </row>
    <row r="366" spans="1:6" hidden="1">
      <c r="A366" s="1" t="s">
        <v>0</v>
      </c>
      <c r="B366" s="8">
        <v>40877</v>
      </c>
      <c r="C366" s="1">
        <v>51.740400000000001</v>
      </c>
      <c r="D366" s="8"/>
      <c r="F366" s="8"/>
    </row>
    <row r="367" spans="1:6" hidden="1">
      <c r="A367" s="1" t="s">
        <v>4</v>
      </c>
      <c r="B367" s="8">
        <v>40877</v>
      </c>
      <c r="C367" s="1">
        <v>45.973199999999999</v>
      </c>
      <c r="D367" s="8"/>
      <c r="F367" s="8"/>
    </row>
    <row r="368" spans="1:6" hidden="1">
      <c r="A368" s="1" t="s">
        <v>5</v>
      </c>
      <c r="B368" s="8">
        <v>40877</v>
      </c>
      <c r="C368" s="1">
        <v>31.170500000000001</v>
      </c>
      <c r="D368" s="8"/>
      <c r="F368" s="8"/>
    </row>
    <row r="369" spans="1:6" hidden="1">
      <c r="A369" s="1" t="s">
        <v>7</v>
      </c>
      <c r="B369" s="8">
        <v>40877</v>
      </c>
      <c r="C369" s="1">
        <v>138.3604</v>
      </c>
      <c r="D369" s="8"/>
      <c r="F369" s="8"/>
    </row>
    <row r="370" spans="1:6" hidden="1">
      <c r="A370" s="1" t="s">
        <v>9</v>
      </c>
      <c r="B370" s="8">
        <v>40877</v>
      </c>
      <c r="C370" s="1">
        <v>91.460999999999999</v>
      </c>
      <c r="D370" s="8"/>
      <c r="F370" s="8"/>
    </row>
    <row r="371" spans="1:6" hidden="1">
      <c r="A371" s="1" t="s">
        <v>28</v>
      </c>
      <c r="B371" s="8">
        <v>40877</v>
      </c>
      <c r="C371" s="1">
        <v>112.2022</v>
      </c>
      <c r="D371" s="8"/>
      <c r="F371" s="8"/>
    </row>
    <row r="372" spans="1:6" hidden="1">
      <c r="A372" s="1" t="s">
        <v>31</v>
      </c>
      <c r="B372" s="8">
        <v>40877</v>
      </c>
      <c r="C372" s="1">
        <v>110.96339999999999</v>
      </c>
      <c r="D372" s="8"/>
      <c r="F372" s="8"/>
    </row>
    <row r="373" spans="1:6" hidden="1">
      <c r="A373" s="1" t="s">
        <v>10</v>
      </c>
      <c r="B373" s="8">
        <v>40877</v>
      </c>
      <c r="C373" s="1">
        <v>87.483099999999993</v>
      </c>
      <c r="D373" s="8"/>
      <c r="F373" s="8"/>
    </row>
    <row r="374" spans="1:6" hidden="1">
      <c r="A374" s="1" t="s">
        <v>15</v>
      </c>
      <c r="B374" s="8">
        <v>40877</v>
      </c>
      <c r="C374" s="1">
        <v>101.70659999999999</v>
      </c>
      <c r="D374" s="8"/>
      <c r="F374" s="8"/>
    </row>
    <row r="375" spans="1:6" hidden="1">
      <c r="A375" s="1" t="s">
        <v>33</v>
      </c>
      <c r="B375" s="8">
        <v>40877</v>
      </c>
      <c r="C375" s="1">
        <v>129.05160000000001</v>
      </c>
      <c r="D375" s="8"/>
      <c r="F375" s="8"/>
    </row>
    <row r="376" spans="1:6">
      <c r="A376" s="1" t="s">
        <v>35</v>
      </c>
      <c r="B376" s="8">
        <v>40877</v>
      </c>
      <c r="C376" s="1">
        <v>127.306</v>
      </c>
      <c r="D376" s="8"/>
      <c r="F376" s="8"/>
    </row>
    <row r="377" spans="1:6" hidden="1">
      <c r="A377" s="1" t="s">
        <v>17</v>
      </c>
      <c r="B377" s="8">
        <v>40877</v>
      </c>
      <c r="C377" s="1">
        <v>101.4229</v>
      </c>
      <c r="D377" s="8"/>
      <c r="F377" s="8"/>
    </row>
    <row r="378" spans="1:6" hidden="1">
      <c r="A378" s="1" t="s">
        <v>0</v>
      </c>
      <c r="B378" s="8">
        <v>40847</v>
      </c>
      <c r="C378" s="1">
        <v>50.706400000000002</v>
      </c>
      <c r="D378" s="8"/>
      <c r="F378" s="8"/>
    </row>
    <row r="379" spans="1:6" hidden="1">
      <c r="A379" s="1" t="s">
        <v>4</v>
      </c>
      <c r="B379" s="8">
        <v>40847</v>
      </c>
      <c r="C379" s="1">
        <v>46.171900000000001</v>
      </c>
      <c r="D379" s="8"/>
      <c r="F379" s="8"/>
    </row>
    <row r="380" spans="1:6" hidden="1">
      <c r="A380" s="1" t="s">
        <v>5</v>
      </c>
      <c r="B380" s="8">
        <v>40847</v>
      </c>
      <c r="C380" s="1">
        <v>32.383099999999999</v>
      </c>
      <c r="D380" s="8"/>
      <c r="F380" s="8"/>
    </row>
    <row r="381" spans="1:6" hidden="1">
      <c r="A381" s="1" t="s">
        <v>7</v>
      </c>
      <c r="B381" s="8">
        <v>40847</v>
      </c>
      <c r="C381" s="1">
        <v>136.68610000000001</v>
      </c>
      <c r="D381" s="8"/>
      <c r="F381" s="8"/>
    </row>
    <row r="382" spans="1:6" hidden="1">
      <c r="A382" s="1" t="s">
        <v>9</v>
      </c>
      <c r="B382" s="8">
        <v>40847</v>
      </c>
      <c r="C382" s="1">
        <v>97.553899999999999</v>
      </c>
      <c r="D382" s="8"/>
      <c r="F382" s="8"/>
    </row>
    <row r="383" spans="1:6" hidden="1">
      <c r="A383" s="1" t="s">
        <v>28</v>
      </c>
      <c r="B383" s="8">
        <v>40847</v>
      </c>
      <c r="C383" s="1">
        <v>112.3336</v>
      </c>
      <c r="D383" s="8"/>
      <c r="F383" s="8"/>
    </row>
    <row r="384" spans="1:6" hidden="1">
      <c r="A384" s="1" t="s">
        <v>31</v>
      </c>
      <c r="B384" s="8">
        <v>40847</v>
      </c>
      <c r="C384" s="1">
        <v>111.1373</v>
      </c>
      <c r="D384" s="8"/>
      <c r="F384" s="8"/>
    </row>
    <row r="385" spans="1:6" hidden="1">
      <c r="A385" s="1" t="s">
        <v>10</v>
      </c>
      <c r="B385" s="8">
        <v>40847</v>
      </c>
      <c r="C385" s="1">
        <v>90.479299999999995</v>
      </c>
      <c r="D385" s="8"/>
      <c r="F385" s="8"/>
    </row>
    <row r="386" spans="1:6" hidden="1">
      <c r="A386" s="1" t="s">
        <v>15</v>
      </c>
      <c r="B386" s="8">
        <v>40847</v>
      </c>
      <c r="C386" s="1">
        <v>101.43729999999999</v>
      </c>
      <c r="D386" s="8"/>
      <c r="F386" s="8"/>
    </row>
    <row r="387" spans="1:6" hidden="1">
      <c r="A387" s="1" t="s">
        <v>33</v>
      </c>
      <c r="B387" s="8">
        <v>40847</v>
      </c>
      <c r="C387" s="1">
        <v>129.80680000000001</v>
      </c>
      <c r="D387" s="8"/>
      <c r="F387" s="8"/>
    </row>
    <row r="388" spans="1:6">
      <c r="A388" s="1" t="s">
        <v>35</v>
      </c>
      <c r="B388" s="8">
        <v>40847</v>
      </c>
      <c r="C388" s="1">
        <v>127.1639</v>
      </c>
      <c r="D388" s="8"/>
      <c r="F388" s="8"/>
    </row>
    <row r="389" spans="1:6" hidden="1">
      <c r="A389" s="1" t="s">
        <v>17</v>
      </c>
      <c r="B389" s="8">
        <v>40847</v>
      </c>
      <c r="C389" s="1">
        <v>101.45269999999999</v>
      </c>
      <c r="D389" s="8"/>
      <c r="F389" s="8"/>
    </row>
    <row r="390" spans="1:6" hidden="1">
      <c r="A390" s="1" t="s">
        <v>0</v>
      </c>
      <c r="B390" s="8">
        <v>40816</v>
      </c>
      <c r="C390" s="1">
        <v>47.956699999999998</v>
      </c>
      <c r="D390" s="8"/>
      <c r="F390" s="8"/>
    </row>
    <row r="391" spans="1:6" hidden="1">
      <c r="A391" s="1" t="s">
        <v>4</v>
      </c>
      <c r="B391" s="8">
        <v>40816</v>
      </c>
      <c r="C391" s="1">
        <v>45.938800000000001</v>
      </c>
      <c r="D391" s="8"/>
      <c r="F391" s="8"/>
    </row>
    <row r="392" spans="1:6" hidden="1">
      <c r="A392" s="1" t="s">
        <v>5</v>
      </c>
      <c r="B392" s="8">
        <v>40816</v>
      </c>
      <c r="C392" s="1">
        <v>32.2014</v>
      </c>
      <c r="D392" s="8"/>
      <c r="F392" s="8"/>
    </row>
    <row r="393" spans="1:6" hidden="1">
      <c r="A393" s="1" t="s">
        <v>7</v>
      </c>
      <c r="B393" s="8">
        <v>40816</v>
      </c>
      <c r="C393" s="1">
        <v>129.8878</v>
      </c>
      <c r="D393" s="8"/>
      <c r="F393" s="8"/>
    </row>
    <row r="394" spans="1:6" hidden="1">
      <c r="A394" s="1" t="s">
        <v>9</v>
      </c>
      <c r="B394" s="8">
        <v>40816</v>
      </c>
      <c r="C394" s="1">
        <v>98.007900000000006</v>
      </c>
      <c r="D394" s="8"/>
      <c r="F394" s="8"/>
    </row>
    <row r="395" spans="1:6" hidden="1">
      <c r="A395" s="1" t="s">
        <v>28</v>
      </c>
      <c r="B395" s="8">
        <v>40816</v>
      </c>
      <c r="C395" s="1">
        <v>111.9768</v>
      </c>
      <c r="D395" s="8"/>
      <c r="F395" s="8"/>
    </row>
    <row r="396" spans="1:6" hidden="1">
      <c r="A396" s="1" t="s">
        <v>31</v>
      </c>
      <c r="B396" s="8">
        <v>40816</v>
      </c>
      <c r="C396" s="1">
        <v>110.1484</v>
      </c>
      <c r="D396" s="8"/>
      <c r="F396" s="8"/>
    </row>
    <row r="397" spans="1:6" hidden="1">
      <c r="A397" s="1" t="s">
        <v>10</v>
      </c>
      <c r="B397" s="8">
        <v>40816</v>
      </c>
      <c r="C397" s="1">
        <v>88.955500000000001</v>
      </c>
      <c r="D397" s="8"/>
      <c r="F397" s="8"/>
    </row>
    <row r="398" spans="1:6" hidden="1">
      <c r="A398" s="1" t="s">
        <v>15</v>
      </c>
      <c r="B398" s="8">
        <v>40816</v>
      </c>
      <c r="C398" s="1">
        <v>101.16370000000001</v>
      </c>
      <c r="D398" s="8"/>
      <c r="F398" s="8"/>
    </row>
    <row r="399" spans="1:6" hidden="1">
      <c r="A399" s="1" t="s">
        <v>33</v>
      </c>
      <c r="B399" s="8">
        <v>40816</v>
      </c>
      <c r="C399" s="1">
        <v>128.39689999999999</v>
      </c>
      <c r="D399" s="8"/>
      <c r="F399" s="8"/>
    </row>
    <row r="400" spans="1:6">
      <c r="A400" s="1" t="s">
        <v>35</v>
      </c>
      <c r="B400" s="8">
        <v>40816</v>
      </c>
      <c r="C400" s="1">
        <v>126.1236</v>
      </c>
      <c r="D400" s="8"/>
      <c r="F400" s="8"/>
    </row>
    <row r="401" spans="1:6" hidden="1">
      <c r="A401" s="1" t="s">
        <v>17</v>
      </c>
      <c r="B401" s="8">
        <v>40816</v>
      </c>
      <c r="C401" s="1">
        <v>101.3464</v>
      </c>
      <c r="D401" s="8"/>
      <c r="F401" s="8"/>
    </row>
    <row r="402" spans="1:6" hidden="1">
      <c r="A402" s="1" t="s">
        <v>0</v>
      </c>
      <c r="B402" s="8">
        <v>40786</v>
      </c>
      <c r="C402" s="1">
        <v>51.770699999999998</v>
      </c>
      <c r="D402" s="8"/>
      <c r="F402" s="8"/>
    </row>
    <row r="403" spans="1:6" hidden="1">
      <c r="A403" s="1" t="s">
        <v>4</v>
      </c>
      <c r="B403" s="8">
        <v>40786</v>
      </c>
      <c r="C403" s="1">
        <v>50.076599999999999</v>
      </c>
      <c r="D403" s="8"/>
      <c r="F403" s="8"/>
    </row>
    <row r="404" spans="1:6" hidden="1">
      <c r="A404" s="1" t="s">
        <v>5</v>
      </c>
      <c r="B404" s="8">
        <v>40786</v>
      </c>
      <c r="C404" s="1">
        <v>33.374299999999998</v>
      </c>
      <c r="D404" s="8"/>
      <c r="F404" s="8"/>
    </row>
    <row r="405" spans="1:6" hidden="1">
      <c r="A405" s="1" t="s">
        <v>7</v>
      </c>
      <c r="B405" s="8">
        <v>40786</v>
      </c>
      <c r="C405" s="1">
        <v>138.65880000000001</v>
      </c>
      <c r="D405" s="8"/>
      <c r="F405" s="8"/>
    </row>
    <row r="406" spans="1:6" hidden="1">
      <c r="A406" s="1" t="s">
        <v>9</v>
      </c>
      <c r="B406" s="8">
        <v>40786</v>
      </c>
      <c r="C406" s="1">
        <v>108.74550000000001</v>
      </c>
      <c r="D406" s="8"/>
      <c r="F406" s="8"/>
    </row>
    <row r="407" spans="1:6" hidden="1">
      <c r="A407" s="1" t="s">
        <v>28</v>
      </c>
      <c r="B407" s="8">
        <v>40786</v>
      </c>
      <c r="C407" s="1">
        <v>112.4543</v>
      </c>
      <c r="D407" s="8"/>
      <c r="F407" s="8"/>
    </row>
    <row r="408" spans="1:6" hidden="1">
      <c r="A408" s="1" t="s">
        <v>31</v>
      </c>
      <c r="B408" s="8">
        <v>40786</v>
      </c>
      <c r="C408" s="1">
        <v>110.6169</v>
      </c>
      <c r="D408" s="8"/>
      <c r="F408" s="8"/>
    </row>
    <row r="409" spans="1:6" hidden="1">
      <c r="A409" s="1" t="s">
        <v>10</v>
      </c>
      <c r="B409" s="8">
        <v>40786</v>
      </c>
      <c r="C409" s="1">
        <v>93.983199999999997</v>
      </c>
      <c r="D409" s="8"/>
      <c r="F409" s="8"/>
    </row>
    <row r="410" spans="1:6" hidden="1">
      <c r="A410" s="1" t="s">
        <v>15</v>
      </c>
      <c r="B410" s="8">
        <v>40786</v>
      </c>
      <c r="C410" s="1">
        <v>100.90600000000001</v>
      </c>
      <c r="D410" s="8"/>
      <c r="F410" s="8"/>
    </row>
    <row r="411" spans="1:6" hidden="1">
      <c r="A411" s="1" t="s">
        <v>33</v>
      </c>
      <c r="B411" s="8">
        <v>40786</v>
      </c>
      <c r="C411" s="1">
        <v>131.46850000000001</v>
      </c>
      <c r="D411" s="8"/>
      <c r="F411" s="8"/>
    </row>
    <row r="412" spans="1:6">
      <c r="A412" s="1" t="s">
        <v>35</v>
      </c>
      <c r="B412" s="8">
        <v>40786</v>
      </c>
      <c r="C412" s="1">
        <v>127.78959999999999</v>
      </c>
      <c r="D412" s="8"/>
      <c r="F412" s="8"/>
    </row>
    <row r="413" spans="1:6" hidden="1">
      <c r="A413" s="1" t="s">
        <v>17</v>
      </c>
      <c r="B413" s="8">
        <v>40786</v>
      </c>
      <c r="C413" s="1">
        <v>101.7345</v>
      </c>
      <c r="D413" s="8"/>
      <c r="F413" s="8"/>
    </row>
    <row r="414" spans="1:6" hidden="1">
      <c r="A414" s="1" t="s">
        <v>0</v>
      </c>
      <c r="B414" s="8">
        <v>40755</v>
      </c>
      <c r="C414" s="1">
        <v>57.7911</v>
      </c>
      <c r="D414" s="8"/>
      <c r="F414" s="8"/>
    </row>
    <row r="415" spans="1:6" hidden="1">
      <c r="A415" s="1" t="s">
        <v>4</v>
      </c>
      <c r="B415" s="8">
        <v>40755</v>
      </c>
      <c r="C415" s="1">
        <v>56.150199999999998</v>
      </c>
      <c r="D415" s="8"/>
      <c r="F415" s="8"/>
    </row>
    <row r="416" spans="1:6" hidden="1">
      <c r="A416" s="1" t="s">
        <v>5</v>
      </c>
      <c r="B416" s="8">
        <v>40755</v>
      </c>
      <c r="C416" s="1">
        <v>34.807600000000001</v>
      </c>
      <c r="D416" s="8"/>
      <c r="F416" s="8"/>
    </row>
    <row r="417" spans="1:6" hidden="1">
      <c r="A417" s="1" t="s">
        <v>7</v>
      </c>
      <c r="B417" s="8">
        <v>40755</v>
      </c>
      <c r="C417" s="1">
        <v>150.24979999999999</v>
      </c>
      <c r="D417" s="8"/>
      <c r="F417" s="8"/>
    </row>
    <row r="418" spans="1:6" hidden="1">
      <c r="A418" s="1" t="s">
        <v>9</v>
      </c>
      <c r="B418" s="8">
        <v>40755</v>
      </c>
      <c r="C418" s="1">
        <v>118.55759999999999</v>
      </c>
      <c r="D418" s="8"/>
      <c r="F418" s="8"/>
    </row>
    <row r="419" spans="1:6" hidden="1">
      <c r="A419" s="1" t="s">
        <v>28</v>
      </c>
      <c r="B419" s="8">
        <v>40755</v>
      </c>
      <c r="C419" s="1">
        <v>113.0694</v>
      </c>
      <c r="D419" s="8"/>
      <c r="F419" s="8"/>
    </row>
    <row r="420" spans="1:6" hidden="1">
      <c r="A420" s="1" t="s">
        <v>31</v>
      </c>
      <c r="B420" s="8">
        <v>40755</v>
      </c>
      <c r="C420" s="1">
        <v>112.2131</v>
      </c>
      <c r="D420" s="8"/>
      <c r="F420" s="8"/>
    </row>
    <row r="421" spans="1:6" hidden="1">
      <c r="A421" s="1" t="s">
        <v>10</v>
      </c>
      <c r="B421" s="8">
        <v>40755</v>
      </c>
      <c r="C421" s="1">
        <v>101.2183</v>
      </c>
      <c r="D421" s="8"/>
      <c r="F421" s="8"/>
    </row>
    <row r="422" spans="1:6" hidden="1">
      <c r="A422" s="1" t="s">
        <v>15</v>
      </c>
      <c r="B422" s="8">
        <v>40755</v>
      </c>
      <c r="C422" s="1">
        <v>100.6412</v>
      </c>
      <c r="D422" s="8"/>
      <c r="F422" s="8"/>
    </row>
    <row r="423" spans="1:6" hidden="1">
      <c r="A423" s="1" t="s">
        <v>33</v>
      </c>
      <c r="B423" s="8">
        <v>40755</v>
      </c>
      <c r="C423" s="1">
        <v>134.023</v>
      </c>
      <c r="D423" s="8"/>
      <c r="F423" s="8"/>
    </row>
    <row r="424" spans="1:6">
      <c r="A424" s="1" t="s">
        <v>35</v>
      </c>
      <c r="B424" s="8">
        <v>40755</v>
      </c>
      <c r="C424" s="1">
        <v>129.47900000000001</v>
      </c>
      <c r="D424" s="8"/>
      <c r="F424" s="8"/>
    </row>
    <row r="425" spans="1:6" hidden="1">
      <c r="A425" s="1" t="s">
        <v>17</v>
      </c>
      <c r="B425" s="8">
        <v>40755</v>
      </c>
      <c r="C425" s="1">
        <v>101.6268</v>
      </c>
      <c r="D425" s="8"/>
      <c r="F425" s="8"/>
    </row>
    <row r="426" spans="1:6" hidden="1">
      <c r="A426" s="1" t="s">
        <v>0</v>
      </c>
      <c r="B426" s="8">
        <v>40724</v>
      </c>
      <c r="C426" s="1">
        <v>57.255400000000002</v>
      </c>
      <c r="D426" s="8"/>
      <c r="F426" s="8"/>
    </row>
    <row r="427" spans="1:6" hidden="1">
      <c r="A427" s="1" t="s">
        <v>4</v>
      </c>
      <c r="B427" s="8">
        <v>40724</v>
      </c>
      <c r="C427" s="1">
        <v>56.1267</v>
      </c>
      <c r="D427" s="8"/>
      <c r="F427" s="8"/>
    </row>
    <row r="428" spans="1:6" hidden="1">
      <c r="A428" s="1" t="s">
        <v>5</v>
      </c>
      <c r="B428" s="8">
        <v>40724</v>
      </c>
      <c r="C428" s="1">
        <v>34.840000000000003</v>
      </c>
      <c r="D428" s="8"/>
      <c r="F428" s="8"/>
    </row>
    <row r="429" spans="1:6" hidden="1">
      <c r="A429" s="1" t="s">
        <v>7</v>
      </c>
      <c r="B429" s="8">
        <v>40724</v>
      </c>
      <c r="C429" s="1">
        <v>150.86930000000001</v>
      </c>
      <c r="D429" s="8"/>
      <c r="F429" s="8"/>
    </row>
    <row r="430" spans="1:6" hidden="1">
      <c r="A430" s="1" t="s">
        <v>9</v>
      </c>
      <c r="B430" s="8">
        <v>40724</v>
      </c>
      <c r="C430" s="1">
        <v>123.4726</v>
      </c>
      <c r="D430" s="8"/>
      <c r="F430" s="8"/>
    </row>
    <row r="431" spans="1:6" hidden="1">
      <c r="A431" s="1" t="s">
        <v>28</v>
      </c>
      <c r="B431" s="8">
        <v>40724</v>
      </c>
      <c r="C431" s="1">
        <v>112.8227</v>
      </c>
      <c r="D431" s="8"/>
      <c r="F431" s="8"/>
    </row>
    <row r="432" spans="1:6" hidden="1">
      <c r="A432" s="1" t="s">
        <v>31</v>
      </c>
      <c r="B432" s="8">
        <v>40724</v>
      </c>
      <c r="C432" s="1">
        <v>112.7882</v>
      </c>
      <c r="D432" s="8"/>
      <c r="F432" s="8"/>
    </row>
    <row r="433" spans="1:6" hidden="1">
      <c r="A433" s="1" t="s">
        <v>10</v>
      </c>
      <c r="B433" s="8">
        <v>40724</v>
      </c>
      <c r="C433" s="1">
        <v>101.39870000000001</v>
      </c>
      <c r="D433" s="8"/>
      <c r="F433" s="8"/>
    </row>
    <row r="434" spans="1:6" hidden="1">
      <c r="A434" s="1" t="s">
        <v>15</v>
      </c>
      <c r="B434" s="8">
        <v>40724</v>
      </c>
      <c r="C434" s="1">
        <v>100.3657</v>
      </c>
      <c r="D434" s="8"/>
      <c r="F434" s="8"/>
    </row>
    <row r="435" spans="1:6" hidden="1">
      <c r="A435" s="1" t="s">
        <v>33</v>
      </c>
      <c r="B435" s="8">
        <v>40724</v>
      </c>
      <c r="C435" s="1">
        <v>133.78659999999999</v>
      </c>
      <c r="D435" s="8"/>
      <c r="F435" s="8"/>
    </row>
    <row r="436" spans="1:6">
      <c r="A436" s="1" t="s">
        <v>35</v>
      </c>
      <c r="B436" s="8">
        <v>40724</v>
      </c>
      <c r="C436" s="1">
        <v>128.90049999999999</v>
      </c>
      <c r="D436" s="8"/>
      <c r="F436" s="8"/>
    </row>
    <row r="437" spans="1:6" hidden="1">
      <c r="A437" s="1" t="s">
        <v>17</v>
      </c>
      <c r="B437" s="8">
        <v>40724</v>
      </c>
      <c r="C437" s="1">
        <v>101.1682</v>
      </c>
      <c r="D437" s="8"/>
      <c r="F437" s="8"/>
    </row>
    <row r="438" spans="1:6" hidden="1">
      <c r="A438" s="1" t="s">
        <v>0</v>
      </c>
      <c r="B438" s="8">
        <v>40694</v>
      </c>
      <c r="C438" s="1">
        <v>58.600700000000003</v>
      </c>
      <c r="D438" s="8"/>
      <c r="F438" s="8"/>
    </row>
    <row r="439" spans="1:6" hidden="1">
      <c r="A439" s="1" t="s">
        <v>4</v>
      </c>
      <c r="B439" s="8">
        <v>40694</v>
      </c>
      <c r="C439" s="1">
        <v>58.595700000000001</v>
      </c>
      <c r="D439" s="8"/>
      <c r="F439" s="8"/>
    </row>
    <row r="440" spans="1:6" hidden="1">
      <c r="A440" s="1" t="s">
        <v>5</v>
      </c>
      <c r="B440" s="8">
        <v>40694</v>
      </c>
      <c r="C440" s="1">
        <v>35.201999999999998</v>
      </c>
      <c r="D440" s="8"/>
      <c r="F440" s="8"/>
    </row>
    <row r="441" spans="1:6" hidden="1">
      <c r="A441" s="1" t="s">
        <v>7</v>
      </c>
      <c r="B441" s="8">
        <v>40694</v>
      </c>
      <c r="C441" s="1">
        <v>152.45580000000001</v>
      </c>
      <c r="D441" s="8"/>
      <c r="F441" s="8"/>
    </row>
    <row r="442" spans="1:6" hidden="1">
      <c r="A442" s="1" t="s">
        <v>9</v>
      </c>
      <c r="B442" s="8">
        <v>40694</v>
      </c>
      <c r="C442" s="1">
        <v>132.0917</v>
      </c>
      <c r="D442" s="8"/>
      <c r="F442" s="8"/>
    </row>
    <row r="443" spans="1:6" hidden="1">
      <c r="A443" s="1" t="s">
        <v>28</v>
      </c>
      <c r="B443" s="8">
        <v>40694</v>
      </c>
      <c r="C443" s="1">
        <v>113.0432</v>
      </c>
      <c r="D443" s="8"/>
      <c r="F443" s="8"/>
    </row>
    <row r="444" spans="1:6" hidden="1">
      <c r="A444" s="1" t="s">
        <v>31</v>
      </c>
      <c r="B444" s="8">
        <v>40694</v>
      </c>
      <c r="C444" s="1">
        <v>111.0625</v>
      </c>
      <c r="D444" s="8"/>
      <c r="F444" s="8"/>
    </row>
    <row r="445" spans="1:6" hidden="1">
      <c r="A445" s="1" t="s">
        <v>10</v>
      </c>
      <c r="B445" s="8">
        <v>40694</v>
      </c>
      <c r="C445" s="1">
        <v>103.6208</v>
      </c>
      <c r="D445" s="8"/>
      <c r="F445" s="8"/>
    </row>
    <row r="446" spans="1:6" hidden="1">
      <c r="A446" s="1" t="s">
        <v>15</v>
      </c>
      <c r="B446" s="8">
        <v>40694</v>
      </c>
      <c r="C446" s="1">
        <v>100.1241</v>
      </c>
      <c r="D446" s="8"/>
      <c r="F446" s="8"/>
    </row>
    <row r="447" spans="1:6" hidden="1">
      <c r="A447" s="1" t="s">
        <v>33</v>
      </c>
      <c r="B447" s="8">
        <v>40694</v>
      </c>
      <c r="C447" s="1">
        <v>133.9752</v>
      </c>
      <c r="D447" s="8"/>
      <c r="F447" s="8"/>
    </row>
    <row r="448" spans="1:6">
      <c r="A448" s="1" t="s">
        <v>35</v>
      </c>
      <c r="B448" s="8">
        <v>40694</v>
      </c>
      <c r="C448" s="1">
        <v>129.02430000000001</v>
      </c>
      <c r="D448" s="8"/>
      <c r="F448" s="8"/>
    </row>
    <row r="449" spans="1:6" hidden="1">
      <c r="A449" s="1" t="s">
        <v>17</v>
      </c>
      <c r="B449" s="8">
        <v>40694</v>
      </c>
      <c r="C449" s="1">
        <v>100.8021</v>
      </c>
      <c r="D449" s="8"/>
      <c r="F449" s="8"/>
    </row>
    <row r="450" spans="1:6" hidden="1">
      <c r="A450" s="1" t="s">
        <v>0</v>
      </c>
      <c r="B450" s="8">
        <v>40663</v>
      </c>
      <c r="C450" s="1">
        <v>59.089399999999998</v>
      </c>
      <c r="D450" s="8"/>
      <c r="F450" s="8"/>
    </row>
    <row r="451" spans="1:6" hidden="1">
      <c r="A451" s="1" t="s">
        <v>4</v>
      </c>
      <c r="B451" s="8">
        <v>40663</v>
      </c>
      <c r="C451" s="1">
        <v>58.817700000000002</v>
      </c>
      <c r="D451" s="8"/>
      <c r="F451" s="8"/>
    </row>
    <row r="452" spans="1:6" hidden="1">
      <c r="A452" s="1" t="s">
        <v>5</v>
      </c>
      <c r="B452" s="8">
        <v>40663</v>
      </c>
      <c r="C452" s="1">
        <v>34.097700000000003</v>
      </c>
      <c r="D452" s="8"/>
      <c r="F452" s="8"/>
    </row>
    <row r="453" spans="1:6" hidden="1">
      <c r="A453" s="1" t="s">
        <v>7</v>
      </c>
      <c r="B453" s="8">
        <v>40663</v>
      </c>
      <c r="C453" s="1">
        <v>153.50720000000001</v>
      </c>
      <c r="D453" s="8"/>
      <c r="F453" s="8"/>
    </row>
    <row r="454" spans="1:6" hidden="1">
      <c r="A454" s="1" t="s">
        <v>9</v>
      </c>
      <c r="B454" s="8">
        <v>40663</v>
      </c>
      <c r="C454" s="1">
        <v>132.31569999999999</v>
      </c>
      <c r="D454" s="8"/>
      <c r="F454" s="8"/>
    </row>
    <row r="455" spans="1:6" hidden="1">
      <c r="A455" s="1" t="s">
        <v>28</v>
      </c>
      <c r="B455" s="8">
        <v>40663</v>
      </c>
      <c r="C455" s="1">
        <v>111.21980000000001</v>
      </c>
      <c r="D455" s="8"/>
      <c r="F455" s="8"/>
    </row>
    <row r="456" spans="1:6" hidden="1">
      <c r="A456" s="1" t="s">
        <v>31</v>
      </c>
      <c r="B456" s="8">
        <v>40663</v>
      </c>
      <c r="C456" s="1">
        <v>109.92100000000001</v>
      </c>
      <c r="D456" s="8"/>
      <c r="F456" s="8"/>
    </row>
    <row r="457" spans="1:6" hidden="1">
      <c r="A457" s="1" t="s">
        <v>10</v>
      </c>
      <c r="B457" s="8">
        <v>40663</v>
      </c>
      <c r="C457" s="1">
        <v>102.6631</v>
      </c>
      <c r="D457" s="8"/>
      <c r="F457" s="8"/>
    </row>
    <row r="458" spans="1:6" hidden="1">
      <c r="A458" s="1" t="s">
        <v>33</v>
      </c>
      <c r="B458" s="8">
        <v>40663</v>
      </c>
      <c r="C458" s="1">
        <v>132.91460000000001</v>
      </c>
      <c r="D458" s="8"/>
      <c r="F458" s="8"/>
    </row>
    <row r="459" spans="1:6">
      <c r="A459" s="1" t="s">
        <v>35</v>
      </c>
      <c r="B459" s="8">
        <v>40663</v>
      </c>
      <c r="C459" s="1">
        <v>127.6602</v>
      </c>
      <c r="D459" s="8"/>
      <c r="F459" s="8"/>
    </row>
    <row r="460" spans="1:6" hidden="1">
      <c r="A460" s="1" t="s">
        <v>17</v>
      </c>
      <c r="B460" s="8">
        <v>40663</v>
      </c>
      <c r="C460" s="1">
        <v>100.39449999999999</v>
      </c>
      <c r="D460" s="8"/>
      <c r="F460" s="8"/>
    </row>
    <row r="461" spans="1:6" hidden="1">
      <c r="A461" s="1" t="s">
        <v>0</v>
      </c>
      <c r="B461" s="8">
        <v>40633</v>
      </c>
      <c r="C461" s="1">
        <v>61.895400000000002</v>
      </c>
      <c r="D461" s="8"/>
      <c r="F461" s="8"/>
    </row>
    <row r="462" spans="1:6" hidden="1">
      <c r="A462" s="1" t="s">
        <v>4</v>
      </c>
      <c r="B462" s="8">
        <v>40633</v>
      </c>
      <c r="C462" s="1">
        <v>61.095799999999997</v>
      </c>
      <c r="D462" s="8"/>
      <c r="F462" s="8"/>
    </row>
    <row r="463" spans="1:6" hidden="1">
      <c r="A463" s="1" t="s">
        <v>5</v>
      </c>
      <c r="B463" s="8">
        <v>40633</v>
      </c>
      <c r="C463" s="1">
        <v>34.861199999999997</v>
      </c>
      <c r="D463" s="8"/>
      <c r="F463" s="8"/>
    </row>
    <row r="464" spans="1:6" hidden="1">
      <c r="A464" s="1" t="s">
        <v>7</v>
      </c>
      <c r="B464" s="8">
        <v>40633</v>
      </c>
      <c r="C464" s="1">
        <v>158.77629999999999</v>
      </c>
      <c r="D464" s="8"/>
      <c r="F464" s="8"/>
    </row>
    <row r="465" spans="1:6" hidden="1">
      <c r="A465" s="1" t="s">
        <v>9</v>
      </c>
      <c r="B465" s="8">
        <v>40633</v>
      </c>
      <c r="C465" s="1">
        <v>135.88640000000001</v>
      </c>
      <c r="D465" s="8"/>
      <c r="F465" s="8"/>
    </row>
    <row r="466" spans="1:6" hidden="1">
      <c r="A466" s="1" t="s">
        <v>28</v>
      </c>
      <c r="B466" s="8">
        <v>40633</v>
      </c>
      <c r="C466" s="1">
        <v>110.24679999999999</v>
      </c>
      <c r="D466" s="8"/>
      <c r="F466" s="8"/>
    </row>
    <row r="467" spans="1:6" hidden="1">
      <c r="A467" s="1" t="s">
        <v>31</v>
      </c>
      <c r="B467" s="8">
        <v>40633</v>
      </c>
      <c r="C467" s="1">
        <v>109.5788</v>
      </c>
      <c r="D467" s="8"/>
      <c r="F467" s="8"/>
    </row>
    <row r="468" spans="1:6" hidden="1">
      <c r="A468" s="1" t="s">
        <v>10</v>
      </c>
      <c r="B468" s="8">
        <v>40633</v>
      </c>
      <c r="C468" s="1">
        <v>104.3175</v>
      </c>
      <c r="D468" s="8"/>
      <c r="F468" s="8"/>
    </row>
    <row r="469" spans="1:6" hidden="1">
      <c r="A469" s="1" t="s">
        <v>33</v>
      </c>
      <c r="B469" s="8">
        <v>40633</v>
      </c>
      <c r="C469" s="1">
        <v>131.0909</v>
      </c>
      <c r="D469" s="8"/>
      <c r="F469" s="8"/>
    </row>
    <row r="470" spans="1:6">
      <c r="A470" s="1" t="s">
        <v>35</v>
      </c>
      <c r="B470" s="8">
        <v>40633</v>
      </c>
      <c r="C470" s="1">
        <v>126.8867</v>
      </c>
      <c r="D470" s="8"/>
      <c r="F470" s="8"/>
    </row>
    <row r="471" spans="1:6" hidden="1">
      <c r="A471" s="5" t="s">
        <v>17</v>
      </c>
      <c r="B471" s="8">
        <v>40633</v>
      </c>
      <c r="C471" s="5">
        <v>999.43499999999995</v>
      </c>
      <c r="D471" s="8"/>
      <c r="F471" s="8"/>
    </row>
    <row r="472" spans="1:6" hidden="1">
      <c r="A472" s="1" t="s">
        <v>0</v>
      </c>
      <c r="B472" s="8">
        <v>40602</v>
      </c>
      <c r="C472" s="1">
        <v>60.458100000000002</v>
      </c>
      <c r="D472" s="8"/>
      <c r="F472" s="8"/>
    </row>
    <row r="473" spans="1:6" hidden="1">
      <c r="A473" s="1" t="s">
        <v>4</v>
      </c>
      <c r="B473" s="8">
        <v>40602</v>
      </c>
      <c r="C473" s="1">
        <v>60.8459</v>
      </c>
      <c r="D473" s="8"/>
      <c r="F473" s="8"/>
    </row>
    <row r="474" spans="1:6" hidden="1">
      <c r="A474" s="1" t="s">
        <v>5</v>
      </c>
      <c r="B474" s="8">
        <v>40602</v>
      </c>
      <c r="C474" s="1">
        <v>35.574300000000001</v>
      </c>
      <c r="D474" s="8"/>
      <c r="F474" s="8"/>
    </row>
    <row r="475" spans="1:6" hidden="1">
      <c r="A475" s="1" t="s">
        <v>7</v>
      </c>
      <c r="B475" s="8">
        <v>40602</v>
      </c>
      <c r="C475" s="1">
        <v>155.83629999999999</v>
      </c>
      <c r="D475" s="8"/>
      <c r="F475" s="8"/>
    </row>
    <row r="476" spans="1:6" hidden="1">
      <c r="A476" s="1" t="s">
        <v>9</v>
      </c>
      <c r="B476" s="8">
        <v>40602</v>
      </c>
      <c r="C476" s="1">
        <v>137.33080000000001</v>
      </c>
      <c r="D476" s="8"/>
      <c r="F476" s="8"/>
    </row>
    <row r="477" spans="1:6" hidden="1">
      <c r="A477" s="1" t="s">
        <v>28</v>
      </c>
      <c r="B477" s="8">
        <v>40602</v>
      </c>
      <c r="C477" s="1">
        <v>110.264</v>
      </c>
      <c r="D477" s="8"/>
      <c r="F477" s="8"/>
    </row>
    <row r="478" spans="1:6" hidden="1">
      <c r="A478" s="1" t="s">
        <v>31</v>
      </c>
      <c r="B478" s="8">
        <v>40602</v>
      </c>
      <c r="C478" s="1">
        <v>109.38979999999999</v>
      </c>
      <c r="D478" s="8"/>
      <c r="F478" s="8"/>
    </row>
    <row r="479" spans="1:6" hidden="1">
      <c r="A479" s="1" t="s">
        <v>10</v>
      </c>
      <c r="B479" s="8">
        <v>40602</v>
      </c>
      <c r="C479" s="1">
        <v>105.87569999999999</v>
      </c>
      <c r="D479" s="8"/>
      <c r="F479" s="8"/>
    </row>
    <row r="480" spans="1:6" hidden="1">
      <c r="A480" s="1" t="s">
        <v>33</v>
      </c>
      <c r="B480" s="8">
        <v>40602</v>
      </c>
      <c r="C480" s="1">
        <v>132.0778</v>
      </c>
      <c r="D480" s="8"/>
      <c r="F480" s="8"/>
    </row>
    <row r="481" spans="1:6">
      <c r="A481" s="1" t="s">
        <v>35</v>
      </c>
      <c r="B481" s="8">
        <v>40602</v>
      </c>
      <c r="C481" s="1">
        <v>126.8249</v>
      </c>
      <c r="D481" s="8"/>
      <c r="F481" s="8"/>
    </row>
    <row r="482" spans="1:6" hidden="1">
      <c r="A482" s="1" t="s">
        <v>0</v>
      </c>
      <c r="B482" s="8">
        <v>40574</v>
      </c>
      <c r="C482" s="1">
        <v>60.642699999999998</v>
      </c>
      <c r="D482" s="8"/>
      <c r="F482" s="8"/>
    </row>
    <row r="483" spans="1:6" hidden="1">
      <c r="A483" s="1" t="s">
        <v>4</v>
      </c>
      <c r="B483" s="8">
        <v>40574</v>
      </c>
      <c r="C483" s="1">
        <v>60.676000000000002</v>
      </c>
      <c r="D483" s="8"/>
      <c r="F483" s="8"/>
    </row>
    <row r="484" spans="1:6" hidden="1">
      <c r="A484" s="1" t="s">
        <v>5</v>
      </c>
      <c r="B484" s="8">
        <v>40574</v>
      </c>
      <c r="C484" s="1">
        <v>36.259599999999999</v>
      </c>
      <c r="D484" s="8"/>
      <c r="F484" s="8"/>
    </row>
    <row r="485" spans="1:6" hidden="1">
      <c r="A485" s="1" t="s">
        <v>7</v>
      </c>
      <c r="B485" s="8">
        <v>40574</v>
      </c>
      <c r="C485" s="1">
        <v>154.5926</v>
      </c>
      <c r="D485" s="8"/>
      <c r="F485" s="8"/>
    </row>
    <row r="486" spans="1:6" hidden="1">
      <c r="A486" s="1" t="s">
        <v>9</v>
      </c>
      <c r="B486" s="8">
        <v>40574</v>
      </c>
      <c r="C486" s="1">
        <v>135.739</v>
      </c>
      <c r="D486" s="8"/>
      <c r="F486" s="8"/>
    </row>
    <row r="487" spans="1:6" hidden="1">
      <c r="A487" s="1" t="s">
        <v>28</v>
      </c>
      <c r="B487" s="8">
        <v>40574</v>
      </c>
      <c r="C487" s="1">
        <v>110.26730000000001</v>
      </c>
      <c r="D487" s="8"/>
      <c r="F487" s="8"/>
    </row>
    <row r="488" spans="1:6" hidden="1">
      <c r="A488" s="1" t="s">
        <v>31</v>
      </c>
      <c r="B488" s="8">
        <v>40574</v>
      </c>
      <c r="C488" s="1">
        <v>109.176</v>
      </c>
      <c r="D488" s="8"/>
      <c r="F488" s="8"/>
    </row>
    <row r="489" spans="1:6" hidden="1">
      <c r="A489" s="1" t="s">
        <v>10</v>
      </c>
      <c r="B489" s="8">
        <v>40574</v>
      </c>
      <c r="C489" s="1">
        <v>106.0834</v>
      </c>
      <c r="D489" s="8"/>
      <c r="F489" s="8"/>
    </row>
    <row r="490" spans="1:6" hidden="1">
      <c r="A490" s="1" t="s">
        <v>33</v>
      </c>
      <c r="B490" s="8">
        <v>40574</v>
      </c>
      <c r="C490" s="1">
        <v>131.42429999999999</v>
      </c>
      <c r="D490" s="8"/>
      <c r="F490" s="8"/>
    </row>
    <row r="491" spans="1:6">
      <c r="A491" s="1" t="s">
        <v>35</v>
      </c>
      <c r="B491" s="8">
        <v>40574</v>
      </c>
      <c r="C491" s="1">
        <v>126.2139</v>
      </c>
      <c r="D491" s="8"/>
      <c r="F491" s="8"/>
    </row>
    <row r="492" spans="1:6" hidden="1">
      <c r="A492" s="1" t="s">
        <v>0</v>
      </c>
      <c r="B492" s="8">
        <v>40543</v>
      </c>
      <c r="C492" s="1">
        <v>63.591000000000001</v>
      </c>
      <c r="D492" s="8"/>
    </row>
    <row r="493" spans="1:6" hidden="1">
      <c r="A493" s="1" t="s">
        <v>4</v>
      </c>
      <c r="B493" s="8">
        <v>40543</v>
      </c>
      <c r="C493" s="1">
        <v>59.981299999999997</v>
      </c>
      <c r="D493" s="8"/>
    </row>
    <row r="494" spans="1:6" hidden="1">
      <c r="A494" s="1" t="s">
        <v>5</v>
      </c>
      <c r="B494" s="8">
        <v>40543</v>
      </c>
      <c r="C494" s="1">
        <v>33.347499999999997</v>
      </c>
      <c r="D494" s="8"/>
    </row>
    <row r="495" spans="1:6" hidden="1">
      <c r="A495" s="1" t="s">
        <v>7</v>
      </c>
      <c r="B495" s="8">
        <v>40543</v>
      </c>
      <c r="C495" s="1">
        <v>159.33930000000001</v>
      </c>
      <c r="D495" s="8"/>
    </row>
    <row r="496" spans="1:6" hidden="1">
      <c r="A496" s="1" t="s">
        <v>9</v>
      </c>
      <c r="B496" s="8">
        <v>40543</v>
      </c>
      <c r="C496" s="1">
        <v>131.73830000000001</v>
      </c>
      <c r="D496" s="8"/>
    </row>
    <row r="497" spans="1:4" hidden="1">
      <c r="A497" s="1" t="s">
        <v>28</v>
      </c>
      <c r="B497" s="8">
        <v>40543</v>
      </c>
      <c r="C497" s="1">
        <v>106.8916</v>
      </c>
      <c r="D497" s="8"/>
    </row>
    <row r="498" spans="1:4" hidden="1">
      <c r="A498" s="1" t="s">
        <v>31</v>
      </c>
      <c r="B498" s="8">
        <v>40543</v>
      </c>
      <c r="C498" s="1">
        <v>107.5929</v>
      </c>
      <c r="D498" s="8"/>
    </row>
    <row r="499" spans="1:4" hidden="1">
      <c r="A499" s="1" t="s">
        <v>10</v>
      </c>
      <c r="B499" s="8">
        <v>40543</v>
      </c>
      <c r="C499" s="1">
        <v>102.13460000000001</v>
      </c>
      <c r="D499" s="8"/>
    </row>
    <row r="500" spans="1:4" hidden="1">
      <c r="A500" s="1" t="s">
        <v>33</v>
      </c>
      <c r="B500" s="8">
        <v>40543</v>
      </c>
      <c r="C500" s="1">
        <v>129.5909</v>
      </c>
      <c r="D500" s="8"/>
    </row>
    <row r="501" spans="1:4">
      <c r="A501" s="1" t="s">
        <v>35</v>
      </c>
      <c r="B501" s="8">
        <v>40543</v>
      </c>
      <c r="C501" s="1">
        <v>125.0095</v>
      </c>
      <c r="D501" s="8"/>
    </row>
  </sheetData>
  <autoFilter ref="A1:C501">
    <filterColumn colId="0">
      <filters>
        <filter val="NLB penziski fond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C41"/>
  <sheetViews>
    <sheetView topLeftCell="AN1" workbookViewId="0">
      <selection activeCell="BA3" sqref="BA3"/>
    </sheetView>
  </sheetViews>
  <sheetFormatPr defaultRowHeight="15"/>
  <cols>
    <col min="1" max="1" width="26.42578125" bestFit="1" customWidth="1"/>
    <col min="2" max="2" width="10.140625" bestFit="1" customWidth="1"/>
    <col min="3" max="3" width="10.28515625" bestFit="1" customWidth="1"/>
    <col min="5" max="5" width="23.5703125" bestFit="1" customWidth="1"/>
    <col min="6" max="6" width="10.140625" bestFit="1" customWidth="1"/>
    <col min="7" max="7" width="10.28515625" bestFit="1" customWidth="1"/>
    <col min="9" max="9" width="9.5703125" bestFit="1" customWidth="1"/>
    <col min="10" max="10" width="10.140625" bestFit="1" customWidth="1"/>
    <col min="11" max="11" width="10.28515625" bestFit="1" customWidth="1"/>
    <col min="13" max="13" width="18" bestFit="1" customWidth="1"/>
    <col min="14" max="14" width="10.140625" bestFit="1" customWidth="1"/>
    <col min="15" max="15" width="10.28515625" bestFit="1" customWidth="1"/>
    <col min="17" max="17" width="38.5703125" bestFit="1" customWidth="1"/>
    <col min="18" max="18" width="10.140625" bestFit="1" customWidth="1"/>
    <col min="19" max="19" width="10.28515625" bestFit="1" customWidth="1"/>
    <col min="21" max="21" width="30.85546875" bestFit="1" customWidth="1"/>
    <col min="22" max="22" width="10.140625" bestFit="1" customWidth="1"/>
    <col min="23" max="23" width="10.28515625" bestFit="1" customWidth="1"/>
    <col min="25" max="25" width="20.85546875" bestFit="1" customWidth="1"/>
    <col min="26" max="26" width="10.140625" bestFit="1" customWidth="1"/>
    <col min="27" max="27" width="10.28515625" bestFit="1" customWidth="1"/>
    <col min="29" max="29" width="18.28515625" bestFit="1" customWidth="1"/>
    <col min="30" max="30" width="10.140625" bestFit="1" customWidth="1"/>
    <col min="31" max="31" width="10.28515625" bestFit="1" customWidth="1"/>
    <col min="33" max="33" width="19.42578125" bestFit="1" customWidth="1"/>
    <col min="34" max="34" width="10.140625" bestFit="1" customWidth="1"/>
    <col min="35" max="35" width="10.28515625" bestFit="1" customWidth="1"/>
    <col min="37" max="37" width="7.85546875" bestFit="1" customWidth="1"/>
    <col min="38" max="38" width="10.140625" bestFit="1" customWidth="1"/>
    <col min="39" max="39" width="10.28515625" bestFit="1" customWidth="1"/>
    <col min="41" max="41" width="14.42578125" bestFit="1" customWidth="1"/>
    <col min="42" max="42" width="10.140625" bestFit="1" customWidth="1"/>
    <col min="43" max="43" width="10.28515625" bestFit="1" customWidth="1"/>
    <col min="45" max="45" width="11.140625" bestFit="1" customWidth="1"/>
    <col min="46" max="46" width="10.140625" bestFit="1" customWidth="1"/>
    <col min="47" max="47" width="10.28515625" bestFit="1" customWidth="1"/>
    <col min="49" max="49" width="15.5703125" bestFit="1" customWidth="1"/>
    <col min="50" max="50" width="10.140625" bestFit="1" customWidth="1"/>
    <col min="51" max="51" width="10.28515625" bestFit="1" customWidth="1"/>
    <col min="53" max="53" width="16.85546875" bestFit="1" customWidth="1"/>
    <col min="54" max="54" width="10.140625" bestFit="1" customWidth="1"/>
    <col min="55" max="55" width="10.28515625" bestFit="1" customWidth="1"/>
  </cols>
  <sheetData>
    <row r="1" spans="1:55">
      <c r="A1" s="1" t="s">
        <v>102</v>
      </c>
      <c r="B1" s="1" t="s">
        <v>105</v>
      </c>
      <c r="C1" s="1" t="s">
        <v>106</v>
      </c>
      <c r="E1" s="1" t="s">
        <v>102</v>
      </c>
      <c r="F1" s="1" t="s">
        <v>105</v>
      </c>
      <c r="G1" s="1" t="s">
        <v>106</v>
      </c>
      <c r="I1" s="1" t="s">
        <v>102</v>
      </c>
      <c r="J1" s="1" t="s">
        <v>105</v>
      </c>
      <c r="K1" s="1" t="s">
        <v>106</v>
      </c>
      <c r="M1" s="1" t="s">
        <v>102</v>
      </c>
      <c r="N1" s="1" t="s">
        <v>105</v>
      </c>
      <c r="O1" s="1" t="s">
        <v>106</v>
      </c>
      <c r="Q1" s="1" t="s">
        <v>102</v>
      </c>
      <c r="R1" s="1" t="s">
        <v>105</v>
      </c>
      <c r="S1" s="1" t="s">
        <v>106</v>
      </c>
      <c r="U1" s="1" t="s">
        <v>102</v>
      </c>
      <c r="V1" s="1" t="s">
        <v>105</v>
      </c>
      <c r="W1" s="1" t="s">
        <v>106</v>
      </c>
      <c r="Y1" s="1" t="s">
        <v>102</v>
      </c>
      <c r="Z1" s="1" t="s">
        <v>105</v>
      </c>
      <c r="AA1" s="1" t="s">
        <v>106</v>
      </c>
      <c r="AC1" s="1" t="s">
        <v>102</v>
      </c>
      <c r="AD1" s="1" t="s">
        <v>105</v>
      </c>
      <c r="AE1" s="1" t="s">
        <v>106</v>
      </c>
      <c r="AG1" s="1" t="s">
        <v>102</v>
      </c>
      <c r="AH1" s="1" t="s">
        <v>105</v>
      </c>
      <c r="AI1" s="1" t="s">
        <v>106</v>
      </c>
      <c r="AK1" s="1" t="s">
        <v>102</v>
      </c>
      <c r="AL1" s="1" t="s">
        <v>105</v>
      </c>
      <c r="AM1" s="1" t="s">
        <v>106</v>
      </c>
      <c r="AO1" s="1" t="s">
        <v>102</v>
      </c>
      <c r="AP1" s="1" t="s">
        <v>105</v>
      </c>
      <c r="AQ1" s="1" t="s">
        <v>106</v>
      </c>
      <c r="AS1" s="1" t="s">
        <v>102</v>
      </c>
      <c r="AT1" s="1" t="s">
        <v>105</v>
      </c>
      <c r="AU1" s="1" t="s">
        <v>106</v>
      </c>
    </row>
    <row r="2" spans="1:55">
      <c r="A2" s="1" t="s">
        <v>0</v>
      </c>
      <c r="B2" s="8">
        <v>41729</v>
      </c>
      <c r="C2" s="1">
        <v>47.272199999999998</v>
      </c>
      <c r="E2" s="1" t="s">
        <v>4</v>
      </c>
      <c r="F2" s="8">
        <v>41729</v>
      </c>
      <c r="G2" s="1">
        <v>35.451000000000001</v>
      </c>
      <c r="I2" s="1" t="s">
        <v>13</v>
      </c>
      <c r="J2" s="8">
        <v>41729</v>
      </c>
      <c r="K2" s="4">
        <v>1047.0944999999999</v>
      </c>
      <c r="M2" s="1" t="s">
        <v>5</v>
      </c>
      <c r="N2" s="8">
        <v>41729</v>
      </c>
      <c r="O2" s="1">
        <v>29.023499999999999</v>
      </c>
      <c r="Y2" s="1" t="s">
        <v>10</v>
      </c>
      <c r="Z2" s="8">
        <v>41729</v>
      </c>
      <c r="AA2" s="1">
        <v>99.259100000000004</v>
      </c>
      <c r="AC2" s="1" t="s">
        <v>17</v>
      </c>
      <c r="AD2" s="8">
        <v>41729</v>
      </c>
      <c r="AE2" s="1">
        <v>116.80540000000001</v>
      </c>
      <c r="AG2" s="1" t="s">
        <v>15</v>
      </c>
      <c r="AH2" s="8">
        <v>41729</v>
      </c>
      <c r="AI2" s="1">
        <v>109.9637</v>
      </c>
      <c r="AK2" s="1" t="s">
        <v>7</v>
      </c>
      <c r="AL2" s="8">
        <v>41729</v>
      </c>
      <c r="AM2" s="1">
        <v>129.18350000000001</v>
      </c>
      <c r="AO2" s="1" t="s">
        <v>16</v>
      </c>
      <c r="AP2" s="8">
        <v>41729</v>
      </c>
      <c r="AQ2" s="1">
        <v>106.4014</v>
      </c>
      <c r="AS2" s="1" t="s">
        <v>9</v>
      </c>
      <c r="AT2" s="8">
        <v>41729</v>
      </c>
      <c r="AU2" s="1">
        <v>98.851100000000002</v>
      </c>
      <c r="AW2" s="1" t="s">
        <v>102</v>
      </c>
      <c r="AX2" s="1" t="s">
        <v>105</v>
      </c>
      <c r="AY2" s="1" t="s">
        <v>106</v>
      </c>
      <c r="BA2" s="1" t="s">
        <v>102</v>
      </c>
      <c r="BB2" s="1" t="s">
        <v>105</v>
      </c>
      <c r="BC2" s="1" t="s">
        <v>106</v>
      </c>
    </row>
    <row r="3" spans="1:55">
      <c r="A3" s="1" t="s">
        <v>0</v>
      </c>
      <c r="B3" s="8">
        <v>41698</v>
      </c>
      <c r="C3" s="1">
        <v>47.341900000000003</v>
      </c>
      <c r="E3" s="1" t="s">
        <v>4</v>
      </c>
      <c r="F3" s="8">
        <v>41698</v>
      </c>
      <c r="G3" s="1">
        <v>35.615499999999997</v>
      </c>
      <c r="I3" s="1" t="s">
        <v>13</v>
      </c>
      <c r="J3" s="8">
        <v>41698</v>
      </c>
      <c r="K3" s="4">
        <v>1043.7080000000001</v>
      </c>
      <c r="M3" s="1" t="s">
        <v>5</v>
      </c>
      <c r="N3" s="8">
        <v>41698</v>
      </c>
      <c r="O3" s="1">
        <v>27.767499999999998</v>
      </c>
      <c r="Q3" s="1" t="s">
        <v>28</v>
      </c>
      <c r="R3" s="8">
        <v>41698</v>
      </c>
      <c r="S3" s="1">
        <v>130.52189999999999</v>
      </c>
      <c r="U3" s="1" t="s">
        <v>33</v>
      </c>
      <c r="V3" s="8">
        <v>41698</v>
      </c>
      <c r="W3" s="1">
        <v>155.40350000000001</v>
      </c>
      <c r="Y3" s="1" t="s">
        <v>10</v>
      </c>
      <c r="Z3" s="8">
        <v>41698</v>
      </c>
      <c r="AA3" s="1">
        <v>97.025400000000005</v>
      </c>
      <c r="AC3" s="1" t="s">
        <v>17</v>
      </c>
      <c r="AD3" s="8">
        <v>41698</v>
      </c>
      <c r="AE3" s="1">
        <v>115.3493</v>
      </c>
      <c r="AG3" s="1" t="s">
        <v>15</v>
      </c>
      <c r="AH3" s="8">
        <v>41698</v>
      </c>
      <c r="AI3" s="1">
        <v>109.6311</v>
      </c>
      <c r="AK3" s="1" t="s">
        <v>7</v>
      </c>
      <c r="AL3" s="8">
        <v>41698</v>
      </c>
      <c r="AM3" s="1">
        <v>126.8866</v>
      </c>
      <c r="AO3" s="1" t="s">
        <v>16</v>
      </c>
      <c r="AP3" s="8">
        <v>41698</v>
      </c>
      <c r="AQ3" s="1">
        <v>106.0718</v>
      </c>
      <c r="AS3" s="1" t="s">
        <v>9</v>
      </c>
      <c r="AT3" s="8">
        <v>41698</v>
      </c>
      <c r="AU3" s="1">
        <v>98.164900000000003</v>
      </c>
      <c r="AW3" s="1" t="s">
        <v>31</v>
      </c>
      <c r="AX3" s="8">
        <v>41698</v>
      </c>
      <c r="AY3" s="1">
        <v>130.56020000000001</v>
      </c>
      <c r="BA3" s="1" t="s">
        <v>35</v>
      </c>
      <c r="BB3" s="8">
        <v>41698</v>
      </c>
      <c r="BC3" s="1">
        <v>151.96029999999999</v>
      </c>
    </row>
    <row r="4" spans="1:55">
      <c r="A4" s="1" t="s">
        <v>0</v>
      </c>
      <c r="B4" s="8">
        <v>41670</v>
      </c>
      <c r="C4" s="1">
        <v>45.427199999999999</v>
      </c>
      <c r="E4" s="1" t="s">
        <v>4</v>
      </c>
      <c r="F4" s="8">
        <v>41670</v>
      </c>
      <c r="G4" s="1">
        <v>35.215000000000003</v>
      </c>
      <c r="I4" s="1" t="s">
        <v>13</v>
      </c>
      <c r="J4" s="8">
        <v>41670</v>
      </c>
      <c r="K4" s="4">
        <v>1040.8018999999999</v>
      </c>
      <c r="M4" s="1" t="s">
        <v>5</v>
      </c>
      <c r="N4" s="8">
        <v>41670</v>
      </c>
      <c r="O4" s="1">
        <v>27.552099999999999</v>
      </c>
      <c r="Q4" s="1" t="s">
        <v>28</v>
      </c>
      <c r="R4" s="8">
        <v>41670</v>
      </c>
      <c r="S4" s="1">
        <v>128.9314</v>
      </c>
      <c r="U4" s="1" t="s">
        <v>33</v>
      </c>
      <c r="V4" s="8">
        <v>41639</v>
      </c>
      <c r="W4" s="1">
        <v>153.75739999999999</v>
      </c>
      <c r="Y4" s="1" t="s">
        <v>10</v>
      </c>
      <c r="Z4" s="8">
        <v>41670</v>
      </c>
      <c r="AA4" s="1">
        <v>97.200599999999994</v>
      </c>
      <c r="AC4" s="1" t="s">
        <v>17</v>
      </c>
      <c r="AD4" s="8">
        <v>41670</v>
      </c>
      <c r="AE4" s="1">
        <v>113.8365</v>
      </c>
      <c r="AG4" s="1" t="s">
        <v>15</v>
      </c>
      <c r="AH4" s="8">
        <v>41670</v>
      </c>
      <c r="AI4" s="1">
        <v>109.3574</v>
      </c>
      <c r="AK4" s="1" t="s">
        <v>7</v>
      </c>
      <c r="AL4" s="8">
        <v>41670</v>
      </c>
      <c r="AM4" s="1">
        <v>125.0791</v>
      </c>
      <c r="AO4" s="1" t="s">
        <v>16</v>
      </c>
      <c r="AP4" s="8">
        <v>41670</v>
      </c>
      <c r="AQ4" s="1">
        <v>105.7779</v>
      </c>
      <c r="AS4" s="1" t="s">
        <v>9</v>
      </c>
      <c r="AT4" s="8">
        <v>41670</v>
      </c>
      <c r="AU4" s="1">
        <v>95.714200000000005</v>
      </c>
      <c r="AW4" s="1" t="s">
        <v>31</v>
      </c>
      <c r="AX4" s="8">
        <v>41670</v>
      </c>
      <c r="AY4" s="1">
        <v>129.2158</v>
      </c>
      <c r="BA4" s="1" t="s">
        <v>35</v>
      </c>
      <c r="BB4" s="8">
        <v>41670</v>
      </c>
      <c r="BC4" s="1">
        <v>150.43029999999999</v>
      </c>
    </row>
    <row r="5" spans="1:55">
      <c r="A5" s="1" t="s">
        <v>0</v>
      </c>
      <c r="B5" s="8">
        <v>41639</v>
      </c>
      <c r="C5" s="1">
        <v>46.576500000000003</v>
      </c>
      <c r="E5" s="1" t="s">
        <v>4</v>
      </c>
      <c r="F5" s="8">
        <v>41639</v>
      </c>
      <c r="G5" s="1">
        <v>35.334299999999999</v>
      </c>
      <c r="I5" s="1" t="s">
        <v>13</v>
      </c>
      <c r="J5" s="8">
        <v>41639</v>
      </c>
      <c r="K5" s="4">
        <v>1037.3752999999999</v>
      </c>
      <c r="M5" s="1" t="s">
        <v>5</v>
      </c>
      <c r="N5" s="8">
        <v>41639</v>
      </c>
      <c r="O5" s="1">
        <v>28.276700000000002</v>
      </c>
      <c r="Q5" s="1" t="s">
        <v>28</v>
      </c>
      <c r="R5" s="8">
        <v>41639</v>
      </c>
      <c r="S5" s="1">
        <v>129.0155</v>
      </c>
      <c r="U5" s="1" t="s">
        <v>33</v>
      </c>
      <c r="V5" s="8">
        <v>41608</v>
      </c>
      <c r="W5" s="1">
        <v>152.69470000000001</v>
      </c>
      <c r="Y5" s="1" t="s">
        <v>10</v>
      </c>
      <c r="Z5" s="8">
        <v>41639</v>
      </c>
      <c r="AA5" s="1">
        <v>96.8994</v>
      </c>
      <c r="AC5" s="1" t="s">
        <v>17</v>
      </c>
      <c r="AD5" s="8">
        <v>41639</v>
      </c>
      <c r="AE5" s="1">
        <v>113.1174</v>
      </c>
      <c r="AG5" s="1" t="s">
        <v>15</v>
      </c>
      <c r="AH5" s="8">
        <v>41639</v>
      </c>
      <c r="AI5" s="1">
        <v>109.01220000000001</v>
      </c>
      <c r="AK5" s="1" t="s">
        <v>7</v>
      </c>
      <c r="AL5" s="8">
        <v>41639</v>
      </c>
      <c r="AM5" s="1">
        <v>134.1473</v>
      </c>
      <c r="AO5" s="1" t="s">
        <v>16</v>
      </c>
      <c r="AP5" s="8">
        <v>41639</v>
      </c>
      <c r="AQ5" s="1">
        <v>105.45099999999999</v>
      </c>
      <c r="AS5" s="1" t="s">
        <v>9</v>
      </c>
      <c r="AT5" s="8">
        <v>41639</v>
      </c>
      <c r="AU5" s="1">
        <v>92.684100000000001</v>
      </c>
      <c r="AW5" s="1" t="s">
        <v>31</v>
      </c>
      <c r="AX5" s="8">
        <v>41639</v>
      </c>
      <c r="AY5" s="1">
        <v>130.5111</v>
      </c>
      <c r="BA5" s="1" t="s">
        <v>35</v>
      </c>
      <c r="BB5" s="8">
        <v>41639</v>
      </c>
      <c r="BC5" s="1">
        <v>151.11750000000001</v>
      </c>
    </row>
    <row r="6" spans="1:55">
      <c r="A6" s="1" t="s">
        <v>0</v>
      </c>
      <c r="B6" s="8">
        <v>41608</v>
      </c>
      <c r="C6" s="1">
        <v>46.334299999999999</v>
      </c>
      <c r="E6" s="1" t="s">
        <v>4</v>
      </c>
      <c r="F6" s="8">
        <v>41608</v>
      </c>
      <c r="G6" s="1">
        <v>36.079900000000002</v>
      </c>
      <c r="I6" s="1" t="s">
        <v>13</v>
      </c>
      <c r="J6" s="8">
        <v>41608</v>
      </c>
      <c r="K6" s="4">
        <v>1033.838</v>
      </c>
      <c r="M6" s="1" t="s">
        <v>5</v>
      </c>
      <c r="N6" s="8">
        <v>41608</v>
      </c>
      <c r="O6" s="1">
        <v>26.628799999999998</v>
      </c>
      <c r="Q6" s="1" t="s">
        <v>28</v>
      </c>
      <c r="R6" s="8">
        <v>41608</v>
      </c>
      <c r="S6" s="1">
        <v>127.8566</v>
      </c>
      <c r="U6" s="1" t="s">
        <v>33</v>
      </c>
      <c r="V6" s="8">
        <v>41578</v>
      </c>
      <c r="W6" s="1">
        <v>151.38659999999999</v>
      </c>
      <c r="Y6" s="1" t="s">
        <v>10</v>
      </c>
      <c r="Z6" s="8">
        <v>41608</v>
      </c>
      <c r="AA6" s="1">
        <v>92.432299999999998</v>
      </c>
      <c r="AC6" s="1" t="s">
        <v>17</v>
      </c>
      <c r="AD6" s="8">
        <v>41608</v>
      </c>
      <c r="AE6" s="1">
        <v>112.62520000000001</v>
      </c>
      <c r="AG6" s="1" t="s">
        <v>15</v>
      </c>
      <c r="AH6" s="8">
        <v>41608</v>
      </c>
      <c r="AI6" s="1">
        <v>108.6456</v>
      </c>
      <c r="AK6" s="1" t="s">
        <v>7</v>
      </c>
      <c r="AL6" s="8">
        <v>41608</v>
      </c>
      <c r="AM6" s="1">
        <v>137.78290000000001</v>
      </c>
      <c r="AO6" s="1" t="s">
        <v>16</v>
      </c>
      <c r="AP6" s="8">
        <v>41608</v>
      </c>
      <c r="AQ6" s="1">
        <v>105.13290000000001</v>
      </c>
      <c r="AS6" s="1" t="s">
        <v>9</v>
      </c>
      <c r="AT6" s="8">
        <v>41608</v>
      </c>
      <c r="AU6" s="1">
        <v>92.636899999999997</v>
      </c>
      <c r="AW6" s="1" t="s">
        <v>31</v>
      </c>
      <c r="AX6" s="8">
        <v>41608</v>
      </c>
      <c r="AY6" s="1">
        <v>127.3847</v>
      </c>
      <c r="BA6" s="1" t="s">
        <v>35</v>
      </c>
      <c r="BB6" s="8">
        <v>41608</v>
      </c>
      <c r="BC6" s="1">
        <v>149.357</v>
      </c>
    </row>
    <row r="7" spans="1:55">
      <c r="A7" s="1" t="s">
        <v>0</v>
      </c>
      <c r="B7" s="8">
        <v>41578</v>
      </c>
      <c r="C7" s="1">
        <v>45.175400000000003</v>
      </c>
      <c r="E7" s="1" t="s">
        <v>4</v>
      </c>
      <c r="F7" s="8">
        <v>41578</v>
      </c>
      <c r="G7" s="1">
        <v>37.133000000000003</v>
      </c>
      <c r="I7" s="1" t="s">
        <v>13</v>
      </c>
      <c r="J7" s="8">
        <v>41578</v>
      </c>
      <c r="K7" s="4">
        <v>1030.4860000000001</v>
      </c>
      <c r="M7" s="1" t="s">
        <v>5</v>
      </c>
      <c r="N7" s="8">
        <v>41578</v>
      </c>
      <c r="O7" s="1">
        <v>26.670400000000001</v>
      </c>
      <c r="Q7" s="1" t="s">
        <v>28</v>
      </c>
      <c r="R7" s="8">
        <v>41578</v>
      </c>
      <c r="S7" s="1">
        <v>126.5745</v>
      </c>
      <c r="U7" s="1" t="s">
        <v>33</v>
      </c>
      <c r="V7" s="8">
        <v>41547</v>
      </c>
      <c r="W7" s="1">
        <v>149.76079999999999</v>
      </c>
      <c r="Y7" s="1" t="s">
        <v>10</v>
      </c>
      <c r="Z7" s="8">
        <v>41578</v>
      </c>
      <c r="AA7" s="1">
        <v>92.284099999999995</v>
      </c>
      <c r="AC7" s="1" t="s">
        <v>17</v>
      </c>
      <c r="AD7" s="8">
        <v>41578</v>
      </c>
      <c r="AE7" s="1">
        <v>111.37439999999999</v>
      </c>
      <c r="AG7" s="1" t="s">
        <v>15</v>
      </c>
      <c r="AH7" s="8">
        <v>41578</v>
      </c>
      <c r="AI7" s="1">
        <v>108.32340000000001</v>
      </c>
      <c r="AK7" s="1" t="s">
        <v>7</v>
      </c>
      <c r="AL7" s="8">
        <v>41578</v>
      </c>
      <c r="AM7" s="1">
        <v>137.17609999999999</v>
      </c>
      <c r="AO7" s="1" t="s">
        <v>16</v>
      </c>
      <c r="AP7" s="8">
        <v>41578</v>
      </c>
      <c r="AQ7" s="1">
        <v>104.82640000000001</v>
      </c>
      <c r="AS7" s="1" t="s">
        <v>9</v>
      </c>
      <c r="AT7" s="8">
        <v>41578</v>
      </c>
      <c r="AU7" s="1">
        <v>92.074799999999996</v>
      </c>
      <c r="AW7" s="1" t="s">
        <v>31</v>
      </c>
      <c r="AX7" s="8">
        <v>41578</v>
      </c>
      <c r="AY7" s="1">
        <v>126.0026</v>
      </c>
      <c r="BA7" s="1" t="s">
        <v>35</v>
      </c>
      <c r="BB7" s="8">
        <v>41578</v>
      </c>
      <c r="BC7" s="1">
        <v>147.86009999999999</v>
      </c>
    </row>
    <row r="8" spans="1:55">
      <c r="A8" s="1" t="s">
        <v>0</v>
      </c>
      <c r="B8" s="8">
        <v>41547</v>
      </c>
      <c r="C8" s="1">
        <v>44.917299999999997</v>
      </c>
      <c r="E8" s="1" t="s">
        <v>4</v>
      </c>
      <c r="F8" s="8">
        <v>41547</v>
      </c>
      <c r="G8" s="1">
        <v>36.299700000000001</v>
      </c>
      <c r="I8" s="1" t="s">
        <v>13</v>
      </c>
      <c r="J8" s="8">
        <v>41547</v>
      </c>
      <c r="K8" s="4">
        <v>1027.0512000000001</v>
      </c>
      <c r="M8" s="1" t="s">
        <v>5</v>
      </c>
      <c r="N8" s="8">
        <v>41547</v>
      </c>
      <c r="O8" s="1">
        <v>27.192399999999999</v>
      </c>
      <c r="Q8" s="1" t="s">
        <v>28</v>
      </c>
      <c r="R8" s="8">
        <v>41547</v>
      </c>
      <c r="S8" s="1">
        <v>125.3588</v>
      </c>
      <c r="U8" s="1" t="s">
        <v>33</v>
      </c>
      <c r="V8" s="8">
        <v>41517</v>
      </c>
      <c r="W8" s="1">
        <v>148.1653</v>
      </c>
      <c r="Y8" s="1" t="s">
        <v>10</v>
      </c>
      <c r="Z8" s="8">
        <v>41547</v>
      </c>
      <c r="AA8" s="1">
        <v>90.720799999999997</v>
      </c>
      <c r="AC8" s="1" t="s">
        <v>17</v>
      </c>
      <c r="AD8" s="8">
        <v>41547</v>
      </c>
      <c r="AE8" s="1">
        <v>109.5369</v>
      </c>
      <c r="AG8" s="1" t="s">
        <v>15</v>
      </c>
      <c r="AH8" s="8">
        <v>41547</v>
      </c>
      <c r="AI8" s="1">
        <v>107.98</v>
      </c>
      <c r="AK8" s="1" t="s">
        <v>7</v>
      </c>
      <c r="AL8" s="8">
        <v>41547</v>
      </c>
      <c r="AM8" s="1">
        <v>134.1677</v>
      </c>
      <c r="AO8" s="1" t="s">
        <v>16</v>
      </c>
      <c r="AP8" s="8">
        <v>41547</v>
      </c>
      <c r="AQ8" s="1">
        <v>104.5134</v>
      </c>
      <c r="AS8" s="1" t="s">
        <v>9</v>
      </c>
      <c r="AT8" s="8">
        <v>41547</v>
      </c>
      <c r="AU8" s="1">
        <v>90.559299999999993</v>
      </c>
      <c r="AW8" s="1" t="s">
        <v>31</v>
      </c>
      <c r="AX8" s="8">
        <v>41547</v>
      </c>
      <c r="AY8" s="1">
        <v>125.0968</v>
      </c>
      <c r="BA8" s="1" t="s">
        <v>35</v>
      </c>
      <c r="BB8" s="8">
        <v>41547</v>
      </c>
      <c r="BC8" s="1">
        <v>146.34010000000001</v>
      </c>
    </row>
    <row r="9" spans="1:55">
      <c r="A9" s="1" t="s">
        <v>0</v>
      </c>
      <c r="B9" s="8">
        <v>41517</v>
      </c>
      <c r="C9" s="1">
        <v>45.181600000000003</v>
      </c>
      <c r="E9" s="1" t="s">
        <v>4</v>
      </c>
      <c r="F9" s="8">
        <v>41517</v>
      </c>
      <c r="G9" s="1">
        <v>35.755000000000003</v>
      </c>
      <c r="I9" s="1" t="s">
        <v>13</v>
      </c>
      <c r="J9" s="8">
        <v>41517</v>
      </c>
      <c r="K9" s="4">
        <v>1023.7794</v>
      </c>
      <c r="M9" s="1" t="s">
        <v>5</v>
      </c>
      <c r="N9" s="8">
        <v>41517</v>
      </c>
      <c r="O9" s="1">
        <v>27.1402</v>
      </c>
      <c r="Q9" s="1" t="s">
        <v>28</v>
      </c>
      <c r="R9" s="8">
        <v>41517</v>
      </c>
      <c r="S9" s="1">
        <v>124.127</v>
      </c>
      <c r="U9" s="1" t="s">
        <v>33</v>
      </c>
      <c r="V9" s="8">
        <v>41486</v>
      </c>
      <c r="W9" s="1">
        <v>148.23840000000001</v>
      </c>
      <c r="Y9" s="1" t="s">
        <v>10</v>
      </c>
      <c r="Z9" s="8">
        <v>41517</v>
      </c>
      <c r="AA9" s="1">
        <v>90.751900000000006</v>
      </c>
      <c r="AC9" s="1" t="s">
        <v>17</v>
      </c>
      <c r="AD9" s="8">
        <v>41517</v>
      </c>
      <c r="AE9" s="1">
        <v>109.43859999999999</v>
      </c>
      <c r="AG9" s="1" t="s">
        <v>15</v>
      </c>
      <c r="AH9" s="8">
        <v>41517</v>
      </c>
      <c r="AI9" s="1">
        <v>107.6456</v>
      </c>
      <c r="AK9" s="1" t="s">
        <v>7</v>
      </c>
      <c r="AL9" s="8">
        <v>41517</v>
      </c>
      <c r="AM9" s="1">
        <v>128.1908</v>
      </c>
      <c r="AO9" s="1" t="s">
        <v>16</v>
      </c>
      <c r="AP9" s="8">
        <v>41517</v>
      </c>
      <c r="AQ9" s="1">
        <v>104.1981</v>
      </c>
      <c r="AS9" s="1" t="s">
        <v>9</v>
      </c>
      <c r="AT9" s="8">
        <v>41517</v>
      </c>
      <c r="AU9" s="1">
        <v>91.024500000000003</v>
      </c>
      <c r="AW9" s="1" t="s">
        <v>31</v>
      </c>
      <c r="AX9" s="8">
        <v>41517</v>
      </c>
      <c r="AY9" s="1">
        <v>123.8806</v>
      </c>
      <c r="BA9" s="1" t="s">
        <v>35</v>
      </c>
      <c r="BB9" s="8">
        <v>41517</v>
      </c>
      <c r="BC9" s="1">
        <v>144.83410000000001</v>
      </c>
    </row>
    <row r="10" spans="1:55">
      <c r="A10" s="1" t="s">
        <v>0</v>
      </c>
      <c r="B10" s="8">
        <v>41486</v>
      </c>
      <c r="C10" s="1">
        <v>46.9758</v>
      </c>
      <c r="E10" s="1" t="s">
        <v>4</v>
      </c>
      <c r="F10" s="8">
        <v>41486</v>
      </c>
      <c r="G10" s="1">
        <v>38.247500000000002</v>
      </c>
      <c r="I10" s="1" t="s">
        <v>13</v>
      </c>
      <c r="J10" s="8">
        <v>41486</v>
      </c>
      <c r="K10" s="4">
        <v>1020.2822</v>
      </c>
      <c r="M10" s="1" t="s">
        <v>5</v>
      </c>
      <c r="N10" s="8">
        <v>41486</v>
      </c>
      <c r="O10" s="1">
        <v>27.278199999999998</v>
      </c>
      <c r="Q10" s="1" t="s">
        <v>28</v>
      </c>
      <c r="R10" s="8">
        <v>41486</v>
      </c>
      <c r="S10" s="1">
        <v>124.378</v>
      </c>
      <c r="U10" s="1" t="s">
        <v>33</v>
      </c>
      <c r="V10" s="8">
        <v>41455</v>
      </c>
      <c r="W10" s="1">
        <v>146.89599999999999</v>
      </c>
      <c r="Y10" s="1" t="s">
        <v>10</v>
      </c>
      <c r="Z10" s="8">
        <v>41486</v>
      </c>
      <c r="AA10" s="1">
        <v>89.391499999999994</v>
      </c>
      <c r="AC10" s="1" t="s">
        <v>17</v>
      </c>
      <c r="AD10" s="8">
        <v>41486</v>
      </c>
      <c r="AE10" s="1">
        <v>109.2444</v>
      </c>
      <c r="AG10" s="1" t="s">
        <v>15</v>
      </c>
      <c r="AH10" s="8">
        <v>41486</v>
      </c>
      <c r="AI10" s="1">
        <v>107.31829999999999</v>
      </c>
      <c r="AK10" s="1" t="s">
        <v>7</v>
      </c>
      <c r="AL10" s="8">
        <v>41486</v>
      </c>
      <c r="AM10" s="1">
        <v>130.19560000000001</v>
      </c>
      <c r="AO10" s="1" t="s">
        <v>16</v>
      </c>
      <c r="AP10" s="8">
        <v>41486</v>
      </c>
      <c r="AQ10" s="1">
        <v>103.87090000000001</v>
      </c>
      <c r="AS10" s="1" t="s">
        <v>9</v>
      </c>
      <c r="AT10" s="8">
        <v>41486</v>
      </c>
      <c r="AU10" s="1">
        <v>91.2102</v>
      </c>
      <c r="AW10" s="1" t="s">
        <v>31</v>
      </c>
      <c r="AX10" s="8">
        <v>41486</v>
      </c>
      <c r="AY10" s="1">
        <v>124.0924</v>
      </c>
      <c r="BA10" s="1" t="s">
        <v>35</v>
      </c>
      <c r="BB10" s="8">
        <v>41486</v>
      </c>
      <c r="BC10" s="1">
        <v>145.06270000000001</v>
      </c>
    </row>
    <row r="11" spans="1:55">
      <c r="A11" s="1" t="s">
        <v>0</v>
      </c>
      <c r="B11" s="8">
        <v>41455</v>
      </c>
      <c r="C11" s="1">
        <v>45.565300000000001</v>
      </c>
      <c r="E11" s="1" t="s">
        <v>4</v>
      </c>
      <c r="F11" s="8">
        <v>41455</v>
      </c>
      <c r="G11" s="1">
        <v>38.918199999999999</v>
      </c>
      <c r="I11" s="1" t="s">
        <v>13</v>
      </c>
      <c r="J11" s="8">
        <v>41455</v>
      </c>
      <c r="K11" s="4">
        <v>1016.901</v>
      </c>
      <c r="M11" s="1" t="s">
        <v>5</v>
      </c>
      <c r="N11" s="8">
        <v>41455</v>
      </c>
      <c r="O11" s="1">
        <v>28.0106</v>
      </c>
      <c r="Q11" s="1" t="s">
        <v>28</v>
      </c>
      <c r="R11" s="8">
        <v>41455</v>
      </c>
      <c r="S11" s="1">
        <v>123.4298</v>
      </c>
      <c r="U11" s="1" t="s">
        <v>33</v>
      </c>
      <c r="V11" s="8">
        <v>41425</v>
      </c>
      <c r="W11" s="1">
        <v>147.7704</v>
      </c>
      <c r="Y11" s="1" t="s">
        <v>10</v>
      </c>
      <c r="Z11" s="8">
        <v>41455</v>
      </c>
      <c r="AA11" s="1">
        <v>88.972399999999993</v>
      </c>
      <c r="AC11" s="1" t="s">
        <v>17</v>
      </c>
      <c r="AD11" s="8">
        <v>41455</v>
      </c>
      <c r="AE11" s="1">
        <v>110.8113</v>
      </c>
      <c r="AG11" s="1" t="s">
        <v>15</v>
      </c>
      <c r="AH11" s="8">
        <v>41455</v>
      </c>
      <c r="AI11" s="1">
        <v>106.9768</v>
      </c>
      <c r="AK11" s="1" t="s">
        <v>7</v>
      </c>
      <c r="AL11" s="8">
        <v>41455</v>
      </c>
      <c r="AM11" s="1">
        <v>129.69110000000001</v>
      </c>
      <c r="AO11" s="1" t="s">
        <v>16</v>
      </c>
      <c r="AP11" s="8">
        <v>41455</v>
      </c>
      <c r="AQ11" s="1">
        <v>103.5264</v>
      </c>
      <c r="AS11" s="1" t="s">
        <v>9</v>
      </c>
      <c r="AT11" s="8">
        <v>41455</v>
      </c>
      <c r="AU11" s="1">
        <v>90.124200000000002</v>
      </c>
      <c r="AW11" s="1" t="s">
        <v>31</v>
      </c>
      <c r="AX11" s="8">
        <v>41455</v>
      </c>
      <c r="AY11" s="1">
        <v>123.13330000000001</v>
      </c>
      <c r="BA11" s="1" t="s">
        <v>35</v>
      </c>
      <c r="BB11" s="8">
        <v>41455</v>
      </c>
      <c r="BC11" s="1">
        <v>143.76300000000001</v>
      </c>
    </row>
    <row r="12" spans="1:55">
      <c r="A12" s="1" t="s">
        <v>0</v>
      </c>
      <c r="B12" s="8">
        <v>41425</v>
      </c>
      <c r="C12" s="1">
        <v>47.751199999999997</v>
      </c>
      <c r="E12" s="1" t="s">
        <v>4</v>
      </c>
      <c r="F12" s="8">
        <v>41425</v>
      </c>
      <c r="G12" s="1">
        <v>42.715800000000002</v>
      </c>
      <c r="I12" s="1" t="s">
        <v>13</v>
      </c>
      <c r="J12" s="8">
        <v>41425</v>
      </c>
      <c r="K12" s="4">
        <v>1013.17</v>
      </c>
      <c r="M12" s="1" t="s">
        <v>5</v>
      </c>
      <c r="N12" s="8">
        <v>41425</v>
      </c>
      <c r="O12" s="1">
        <v>27.074200000000001</v>
      </c>
      <c r="Q12" s="1" t="s">
        <v>28</v>
      </c>
      <c r="R12" s="8">
        <v>41425</v>
      </c>
      <c r="S12" s="1">
        <v>124.39230000000001</v>
      </c>
      <c r="U12" s="1" t="s">
        <v>33</v>
      </c>
      <c r="V12" s="8">
        <v>41394</v>
      </c>
      <c r="W12" s="1">
        <v>146.61160000000001</v>
      </c>
      <c r="Y12" s="1" t="s">
        <v>10</v>
      </c>
      <c r="Z12" s="8">
        <v>41425</v>
      </c>
      <c r="AA12" s="1">
        <v>88.8001</v>
      </c>
      <c r="AC12" s="1" t="s">
        <v>17</v>
      </c>
      <c r="AD12" s="8">
        <v>41425</v>
      </c>
      <c r="AE12" s="1">
        <v>110.6656</v>
      </c>
      <c r="AG12" s="1" t="s">
        <v>15</v>
      </c>
      <c r="AH12" s="8">
        <v>41425</v>
      </c>
      <c r="AI12" s="1">
        <v>106.6592</v>
      </c>
      <c r="AK12" s="1" t="s">
        <v>7</v>
      </c>
      <c r="AL12" s="8">
        <v>41425</v>
      </c>
      <c r="AM12" s="1">
        <v>138.5026</v>
      </c>
      <c r="AO12" s="1" t="s">
        <v>16</v>
      </c>
      <c r="AP12" s="8">
        <v>41425</v>
      </c>
      <c r="AQ12" s="1">
        <v>103.18729999999999</v>
      </c>
      <c r="AS12" s="1" t="s">
        <v>9</v>
      </c>
      <c r="AT12" s="8">
        <v>41425</v>
      </c>
      <c r="AU12" s="1">
        <v>91.268600000000006</v>
      </c>
      <c r="AW12" s="1" t="s">
        <v>31</v>
      </c>
      <c r="AX12" s="8">
        <v>41425</v>
      </c>
      <c r="AY12" s="1">
        <v>124.35469999999999</v>
      </c>
      <c r="BA12" s="1" t="s">
        <v>35</v>
      </c>
      <c r="BB12" s="8">
        <v>41425</v>
      </c>
      <c r="BC12" s="1">
        <v>144.7688</v>
      </c>
    </row>
    <row r="13" spans="1:55">
      <c r="A13" s="1" t="s">
        <v>0</v>
      </c>
      <c r="B13" s="8">
        <v>41394</v>
      </c>
      <c r="C13" s="1">
        <v>46.832900000000002</v>
      </c>
      <c r="E13" s="1" t="s">
        <v>4</v>
      </c>
      <c r="F13" s="8">
        <v>41394</v>
      </c>
      <c r="G13" s="1">
        <v>43.211300000000001</v>
      </c>
      <c r="I13" s="1" t="s">
        <v>13</v>
      </c>
      <c r="J13" s="8">
        <v>41394</v>
      </c>
      <c r="K13" s="4">
        <v>1009.68</v>
      </c>
      <c r="M13" s="1" t="s">
        <v>5</v>
      </c>
      <c r="N13" s="8">
        <v>41394</v>
      </c>
      <c r="O13" s="1">
        <v>27.387899999999998</v>
      </c>
      <c r="Q13" s="1" t="s">
        <v>28</v>
      </c>
      <c r="R13" s="8">
        <v>41394</v>
      </c>
      <c r="S13" s="1">
        <v>123.7175</v>
      </c>
      <c r="U13" s="1" t="s">
        <v>33</v>
      </c>
      <c r="V13" s="8">
        <v>41364</v>
      </c>
      <c r="W13" s="1">
        <v>145.5847</v>
      </c>
      <c r="Y13" s="1" t="s">
        <v>10</v>
      </c>
      <c r="Z13" s="8">
        <v>41394</v>
      </c>
      <c r="AA13" s="1">
        <v>89.538600000000002</v>
      </c>
      <c r="AC13" s="1" t="s">
        <v>17</v>
      </c>
      <c r="AD13" s="8">
        <v>41394</v>
      </c>
      <c r="AE13" s="1">
        <v>110.2594</v>
      </c>
      <c r="AG13" s="1" t="s">
        <v>15</v>
      </c>
      <c r="AH13" s="8">
        <v>41394</v>
      </c>
      <c r="AI13" s="1">
        <v>106.35080000000001</v>
      </c>
      <c r="AK13" s="1" t="s">
        <v>7</v>
      </c>
      <c r="AL13" s="8">
        <v>41394</v>
      </c>
      <c r="AM13" s="1">
        <v>142.08009999999999</v>
      </c>
      <c r="AO13" s="1" t="s">
        <v>16</v>
      </c>
      <c r="AP13" s="8">
        <v>41394</v>
      </c>
      <c r="AQ13" s="1">
        <v>102.8447</v>
      </c>
      <c r="AS13" s="1" t="s">
        <v>9</v>
      </c>
      <c r="AT13" s="8">
        <v>41394</v>
      </c>
      <c r="AU13" s="1">
        <v>93.287800000000004</v>
      </c>
      <c r="AW13" s="1" t="s">
        <v>31</v>
      </c>
      <c r="AX13" s="8">
        <v>41394</v>
      </c>
      <c r="AY13" s="1">
        <v>123.68899999999999</v>
      </c>
      <c r="BA13" s="1" t="s">
        <v>35</v>
      </c>
      <c r="BB13" s="8">
        <v>41394</v>
      </c>
      <c r="BC13" s="1">
        <v>143.47730000000001</v>
      </c>
    </row>
    <row r="14" spans="1:55">
      <c r="A14" s="1" t="s">
        <v>0</v>
      </c>
      <c r="B14" s="8">
        <v>41364</v>
      </c>
      <c r="C14" s="1">
        <v>47.552399999999999</v>
      </c>
      <c r="E14" s="1" t="s">
        <v>4</v>
      </c>
      <c r="F14" s="8">
        <v>41364</v>
      </c>
      <c r="G14" s="1">
        <v>43.637099999999997</v>
      </c>
      <c r="I14" s="1" t="s">
        <v>13</v>
      </c>
      <c r="J14" s="8">
        <v>41364</v>
      </c>
      <c r="K14" s="4">
        <v>1006.26</v>
      </c>
      <c r="M14" s="1" t="s">
        <v>5</v>
      </c>
      <c r="N14" s="8">
        <v>41364</v>
      </c>
      <c r="O14" s="1">
        <v>27.668099999999999</v>
      </c>
      <c r="Q14" s="1" t="s">
        <v>28</v>
      </c>
      <c r="R14" s="8">
        <v>41364</v>
      </c>
      <c r="S14" s="1">
        <v>122.70099999999999</v>
      </c>
      <c r="U14" s="1" t="s">
        <v>33</v>
      </c>
      <c r="V14" s="8">
        <v>41333</v>
      </c>
      <c r="W14" s="1">
        <v>144.5206</v>
      </c>
      <c r="Y14" s="1" t="s">
        <v>10</v>
      </c>
      <c r="Z14" s="8">
        <v>41364</v>
      </c>
      <c r="AA14" s="1">
        <v>88.191800000000001</v>
      </c>
      <c r="AC14" s="1" t="s">
        <v>17</v>
      </c>
      <c r="AD14" s="8">
        <v>41364</v>
      </c>
      <c r="AE14" s="1">
        <v>109.8719</v>
      </c>
      <c r="AG14" s="1" t="s">
        <v>15</v>
      </c>
      <c r="AH14" s="8">
        <v>41364</v>
      </c>
      <c r="AI14" s="1">
        <v>106.0519</v>
      </c>
      <c r="AK14" s="1" t="s">
        <v>7</v>
      </c>
      <c r="AL14" s="8">
        <v>41364</v>
      </c>
      <c r="AM14" s="1">
        <v>143.1737</v>
      </c>
      <c r="AO14" s="1" t="s">
        <v>16</v>
      </c>
      <c r="AP14" s="8">
        <v>41364</v>
      </c>
      <c r="AQ14" s="1">
        <v>102.49299999999999</v>
      </c>
      <c r="AS14" s="1" t="s">
        <v>9</v>
      </c>
      <c r="AT14" s="8">
        <v>41364</v>
      </c>
      <c r="AU14" s="1">
        <v>92.716999999999999</v>
      </c>
      <c r="AW14" s="1" t="s">
        <v>31</v>
      </c>
      <c r="AX14" s="8">
        <v>41364</v>
      </c>
      <c r="AY14" s="1">
        <v>122.6015</v>
      </c>
      <c r="BA14" s="1" t="s">
        <v>35</v>
      </c>
      <c r="BB14" s="8">
        <v>41364</v>
      </c>
      <c r="BC14" s="1">
        <v>142.5256</v>
      </c>
    </row>
    <row r="15" spans="1:55">
      <c r="A15" s="1" t="s">
        <v>0</v>
      </c>
      <c r="B15" s="8">
        <v>41333</v>
      </c>
      <c r="C15" s="1">
        <v>47.315899999999999</v>
      </c>
      <c r="E15" s="1" t="s">
        <v>4</v>
      </c>
      <c r="F15" s="8">
        <v>41333</v>
      </c>
      <c r="G15" s="1">
        <v>44.033099999999997</v>
      </c>
      <c r="I15" s="1" t="s">
        <v>13</v>
      </c>
      <c r="J15" s="8">
        <v>41333</v>
      </c>
      <c r="K15" s="4">
        <v>1002.61</v>
      </c>
      <c r="M15" s="1" t="s">
        <v>5</v>
      </c>
      <c r="N15" s="8">
        <v>41333</v>
      </c>
      <c r="O15" s="1">
        <v>27.353300000000001</v>
      </c>
      <c r="Q15" s="1" t="s">
        <v>28</v>
      </c>
      <c r="R15" s="8">
        <v>41333</v>
      </c>
      <c r="S15" s="1">
        <v>121.7637</v>
      </c>
      <c r="U15" s="1" t="s">
        <v>33</v>
      </c>
      <c r="V15" s="8">
        <v>41305</v>
      </c>
      <c r="W15" s="1">
        <v>143.6046</v>
      </c>
      <c r="Y15" s="1" t="s">
        <v>10</v>
      </c>
      <c r="Z15" s="8">
        <v>41333</v>
      </c>
      <c r="AA15" s="1">
        <v>87.501800000000003</v>
      </c>
      <c r="AC15" s="1" t="s">
        <v>17</v>
      </c>
      <c r="AD15" s="8">
        <v>41333</v>
      </c>
      <c r="AE15" s="1">
        <v>109.4629</v>
      </c>
      <c r="AG15" s="1" t="s">
        <v>15</v>
      </c>
      <c r="AH15" s="8">
        <v>41333</v>
      </c>
      <c r="AI15" s="1">
        <v>105.7496</v>
      </c>
      <c r="AK15" s="1" t="s">
        <v>7</v>
      </c>
      <c r="AL15" s="8">
        <v>41333</v>
      </c>
      <c r="AM15" s="1">
        <v>143.57499999999999</v>
      </c>
      <c r="AO15" s="1" t="s">
        <v>16</v>
      </c>
      <c r="AP15" s="8">
        <v>41333</v>
      </c>
      <c r="AQ15" s="1">
        <v>102.09650000000001</v>
      </c>
      <c r="AS15" s="1" t="s">
        <v>9</v>
      </c>
      <c r="AT15" s="8">
        <v>41333</v>
      </c>
      <c r="AU15" s="1">
        <v>92.944400000000002</v>
      </c>
      <c r="AW15" s="1" t="s">
        <v>31</v>
      </c>
      <c r="AX15" s="8">
        <v>41333</v>
      </c>
      <c r="AY15" s="1">
        <v>121.2017</v>
      </c>
      <c r="BA15" s="1" t="s">
        <v>35</v>
      </c>
      <c r="BB15" s="8">
        <v>41333</v>
      </c>
      <c r="BC15" s="1">
        <v>141.3647</v>
      </c>
    </row>
    <row r="16" spans="1:55">
      <c r="A16" s="1" t="s">
        <v>0</v>
      </c>
      <c r="B16" s="8">
        <v>41305</v>
      </c>
      <c r="C16" s="1">
        <v>46.302199999999999</v>
      </c>
      <c r="E16" s="1" t="s">
        <v>4</v>
      </c>
      <c r="F16" s="8">
        <v>41305</v>
      </c>
      <c r="G16" s="1">
        <v>44.621099999999998</v>
      </c>
      <c r="M16" s="1" t="s">
        <v>5</v>
      </c>
      <c r="N16" s="8">
        <v>41305</v>
      </c>
      <c r="O16" s="1">
        <v>27.966999999999999</v>
      </c>
      <c r="Q16" s="1" t="s">
        <v>28</v>
      </c>
      <c r="R16" s="8">
        <v>41305</v>
      </c>
      <c r="S16" s="1">
        <v>121.217</v>
      </c>
      <c r="U16" s="1" t="s">
        <v>33</v>
      </c>
      <c r="V16" s="8">
        <v>41274</v>
      </c>
      <c r="W16" s="1">
        <v>142.37260000000001</v>
      </c>
      <c r="Y16" s="1" t="s">
        <v>10</v>
      </c>
      <c r="Z16" s="8">
        <v>41305</v>
      </c>
      <c r="AA16" s="1">
        <v>88.278899999999993</v>
      </c>
      <c r="AC16" s="1" t="s">
        <v>17</v>
      </c>
      <c r="AD16" s="8">
        <v>41305</v>
      </c>
      <c r="AE16" s="1">
        <v>109.03749999999999</v>
      </c>
      <c r="AG16" s="1" t="s">
        <v>15</v>
      </c>
      <c r="AH16" s="8">
        <v>41305</v>
      </c>
      <c r="AI16" s="1">
        <v>105.4847</v>
      </c>
      <c r="AK16" s="1" t="s">
        <v>7</v>
      </c>
      <c r="AL16" s="8">
        <v>41305</v>
      </c>
      <c r="AM16" s="1">
        <v>146.31299999999999</v>
      </c>
      <c r="AO16" s="1" t="s">
        <v>16</v>
      </c>
      <c r="AP16" s="8">
        <v>41305</v>
      </c>
      <c r="AQ16" s="1">
        <v>101.7324</v>
      </c>
      <c r="AS16" s="1" t="s">
        <v>9</v>
      </c>
      <c r="AT16" s="8">
        <v>41305</v>
      </c>
      <c r="AU16" s="1">
        <v>93.224100000000007</v>
      </c>
      <c r="AW16" s="1" t="s">
        <v>31</v>
      </c>
      <c r="AX16" s="8">
        <v>41305</v>
      </c>
      <c r="AY16" s="1">
        <v>120.889</v>
      </c>
      <c r="BA16" s="1" t="s">
        <v>35</v>
      </c>
      <c r="BB16" s="8">
        <v>41305</v>
      </c>
      <c r="BC16" s="1">
        <v>140.48820000000001</v>
      </c>
    </row>
    <row r="17" spans="1:55">
      <c r="A17" s="1" t="s">
        <v>0</v>
      </c>
      <c r="B17" s="8">
        <v>41274</v>
      </c>
      <c r="C17" s="1">
        <v>46.551699999999997</v>
      </c>
      <c r="E17" s="1" t="s">
        <v>4</v>
      </c>
      <c r="F17" s="8">
        <v>41274</v>
      </c>
      <c r="G17" s="1">
        <v>44.520699999999998</v>
      </c>
      <c r="M17" s="1" t="s">
        <v>5</v>
      </c>
      <c r="N17" s="8">
        <v>41274</v>
      </c>
      <c r="O17" s="1">
        <v>27.7621</v>
      </c>
      <c r="Q17" s="1" t="s">
        <v>28</v>
      </c>
      <c r="R17" s="8">
        <v>41274</v>
      </c>
      <c r="S17" s="1">
        <v>119.12949999999999</v>
      </c>
      <c r="U17" s="1" t="s">
        <v>33</v>
      </c>
      <c r="V17" s="8">
        <v>41243</v>
      </c>
      <c r="W17" s="1">
        <v>141.44390000000001</v>
      </c>
      <c r="Y17" s="1" t="s">
        <v>10</v>
      </c>
      <c r="Z17" s="8">
        <v>41274</v>
      </c>
      <c r="AA17" s="1">
        <v>85.023499999999999</v>
      </c>
      <c r="AC17" s="1" t="s">
        <v>17</v>
      </c>
      <c r="AD17" s="8">
        <v>41274</v>
      </c>
      <c r="AE17" s="1">
        <v>107.45740000000001</v>
      </c>
      <c r="AG17" s="1" t="s">
        <v>15</v>
      </c>
      <c r="AH17" s="8">
        <v>41274</v>
      </c>
      <c r="AI17" s="1">
        <v>105.1827</v>
      </c>
      <c r="AK17" s="1" t="s">
        <v>7</v>
      </c>
      <c r="AL17" s="8">
        <v>41274</v>
      </c>
      <c r="AM17" s="1">
        <v>145.51499999999999</v>
      </c>
      <c r="AO17" s="1" t="s">
        <v>16</v>
      </c>
      <c r="AP17" s="8">
        <v>41274</v>
      </c>
      <c r="AQ17" s="1">
        <v>101.3428</v>
      </c>
      <c r="AS17" s="1" t="s">
        <v>9</v>
      </c>
      <c r="AT17" s="8">
        <v>41274</v>
      </c>
      <c r="AU17" s="1">
        <v>89.968999999999994</v>
      </c>
      <c r="AW17" s="1" t="s">
        <v>31</v>
      </c>
      <c r="AX17" s="8">
        <v>41274</v>
      </c>
      <c r="AY17" s="1">
        <v>118.74290000000001</v>
      </c>
      <c r="BA17" s="1" t="s">
        <v>35</v>
      </c>
      <c r="BB17" s="8">
        <v>41274</v>
      </c>
      <c r="BC17" s="1">
        <v>139.22559999999999</v>
      </c>
    </row>
    <row r="18" spans="1:55">
      <c r="A18" s="1" t="s">
        <v>0</v>
      </c>
      <c r="B18" s="8">
        <v>41243</v>
      </c>
      <c r="C18" s="1">
        <v>47.114600000000003</v>
      </c>
      <c r="E18" s="1" t="s">
        <v>4</v>
      </c>
      <c r="F18" s="8">
        <v>41243</v>
      </c>
      <c r="G18" s="1">
        <v>43.714599999999997</v>
      </c>
      <c r="M18" s="1" t="s">
        <v>5</v>
      </c>
      <c r="N18" s="8">
        <v>41243</v>
      </c>
      <c r="O18" s="1">
        <v>26.932099999999998</v>
      </c>
      <c r="Q18" s="1" t="s">
        <v>28</v>
      </c>
      <c r="R18" s="8">
        <v>41243</v>
      </c>
      <c r="S18" s="1">
        <v>118.39960000000001</v>
      </c>
      <c r="U18" s="1" t="s">
        <v>33</v>
      </c>
      <c r="V18" s="8">
        <v>41213</v>
      </c>
      <c r="W18" s="1">
        <v>140.66040000000001</v>
      </c>
      <c r="Y18" s="1" t="s">
        <v>10</v>
      </c>
      <c r="Z18" s="8">
        <v>41243</v>
      </c>
      <c r="AA18" s="1">
        <v>84.7714</v>
      </c>
      <c r="AC18" s="1" t="s">
        <v>17</v>
      </c>
      <c r="AD18" s="8">
        <v>41243</v>
      </c>
      <c r="AE18" s="1">
        <v>107.7081</v>
      </c>
      <c r="AG18" s="1" t="s">
        <v>15</v>
      </c>
      <c r="AH18" s="8">
        <v>41243</v>
      </c>
      <c r="AI18" s="1">
        <v>104.88890000000001</v>
      </c>
      <c r="AK18" s="1" t="s">
        <v>7</v>
      </c>
      <c r="AL18" s="8">
        <v>41243</v>
      </c>
      <c r="AM18" s="1">
        <v>141.1174</v>
      </c>
      <c r="AO18" s="1" t="s">
        <v>16</v>
      </c>
      <c r="AP18" s="8">
        <v>41243</v>
      </c>
      <c r="AQ18" s="1">
        <v>100.9499</v>
      </c>
      <c r="AS18" s="1" t="s">
        <v>9</v>
      </c>
      <c r="AT18" s="8">
        <v>41243</v>
      </c>
      <c r="AU18" s="1">
        <v>86.358199999999997</v>
      </c>
      <c r="AW18" s="1" t="s">
        <v>31</v>
      </c>
      <c r="AX18" s="8">
        <v>41243</v>
      </c>
      <c r="AY18" s="1">
        <v>118.2231</v>
      </c>
      <c r="BA18" s="1" t="s">
        <v>35</v>
      </c>
      <c r="BB18" s="8">
        <v>41243</v>
      </c>
      <c r="BC18" s="1">
        <v>138.3218</v>
      </c>
    </row>
    <row r="19" spans="1:55">
      <c r="A19" s="1" t="s">
        <v>0</v>
      </c>
      <c r="B19" s="8">
        <v>41213</v>
      </c>
      <c r="C19" s="1">
        <v>47.363199999999999</v>
      </c>
      <c r="E19" s="1" t="s">
        <v>4</v>
      </c>
      <c r="F19" s="8">
        <v>41213</v>
      </c>
      <c r="G19" s="1">
        <v>42.7654</v>
      </c>
      <c r="M19" s="1" t="s">
        <v>5</v>
      </c>
      <c r="N19" s="8">
        <v>41213</v>
      </c>
      <c r="O19" s="1">
        <v>27.126000000000001</v>
      </c>
      <c r="Q19" s="1" t="s">
        <v>28</v>
      </c>
      <c r="R19" s="8">
        <v>41213</v>
      </c>
      <c r="S19" s="1">
        <v>118.2377</v>
      </c>
      <c r="U19" s="1" t="s">
        <v>33</v>
      </c>
      <c r="V19" s="8">
        <v>41182</v>
      </c>
      <c r="W19" s="1">
        <v>140.0822</v>
      </c>
      <c r="Y19" s="1" t="s">
        <v>10</v>
      </c>
      <c r="Z19" s="8">
        <v>41213</v>
      </c>
      <c r="AA19" s="1">
        <v>84.715100000000007</v>
      </c>
      <c r="AC19" s="1" t="s">
        <v>17</v>
      </c>
      <c r="AD19" s="8">
        <v>41213</v>
      </c>
      <c r="AE19" s="1">
        <v>106.74169999999999</v>
      </c>
      <c r="AG19" s="1" t="s">
        <v>15</v>
      </c>
      <c r="AH19" s="8">
        <v>41213</v>
      </c>
      <c r="AI19" s="1">
        <v>104.6176</v>
      </c>
      <c r="AK19" s="1" t="s">
        <v>7</v>
      </c>
      <c r="AL19" s="8">
        <v>41213</v>
      </c>
      <c r="AM19" s="1">
        <v>141.59399999999999</v>
      </c>
      <c r="AO19" s="1" t="s">
        <v>16</v>
      </c>
      <c r="AP19" s="8">
        <v>41213</v>
      </c>
      <c r="AQ19" s="1">
        <v>100.5643</v>
      </c>
      <c r="AS19" s="1" t="s">
        <v>9</v>
      </c>
      <c r="AT19" s="8">
        <v>41213</v>
      </c>
      <c r="AU19" s="1">
        <v>86.109700000000004</v>
      </c>
      <c r="AW19" s="1" t="s">
        <v>31</v>
      </c>
      <c r="AX19" s="8">
        <v>41213</v>
      </c>
      <c r="AY19" s="1">
        <v>117.8961</v>
      </c>
      <c r="BA19" s="1" t="s">
        <v>35</v>
      </c>
      <c r="BB19" s="8">
        <v>41213</v>
      </c>
      <c r="BC19" s="1">
        <v>137.62200000000001</v>
      </c>
    </row>
    <row r="20" spans="1:55">
      <c r="A20" s="1" t="s">
        <v>0</v>
      </c>
      <c r="B20" s="8">
        <v>41182</v>
      </c>
      <c r="C20" s="1">
        <v>47.639600000000002</v>
      </c>
      <c r="E20" s="1" t="s">
        <v>4</v>
      </c>
      <c r="F20" s="8">
        <v>41182</v>
      </c>
      <c r="G20" s="1">
        <v>43.579500000000003</v>
      </c>
      <c r="M20" s="1" t="s">
        <v>5</v>
      </c>
      <c r="N20" s="8">
        <v>41182</v>
      </c>
      <c r="O20" s="1">
        <v>27.437000000000001</v>
      </c>
      <c r="Q20" s="1" t="s">
        <v>28</v>
      </c>
      <c r="R20" s="8">
        <v>41182</v>
      </c>
      <c r="S20" s="1">
        <v>118.21129999999999</v>
      </c>
      <c r="U20" s="1" t="s">
        <v>33</v>
      </c>
      <c r="V20" s="8">
        <v>41152</v>
      </c>
      <c r="W20" s="1">
        <v>139.3075</v>
      </c>
      <c r="Y20" s="1" t="s">
        <v>10</v>
      </c>
      <c r="Z20" s="8">
        <v>41182</v>
      </c>
      <c r="AA20" s="1">
        <v>86.914599999999993</v>
      </c>
      <c r="AC20" s="1" t="s">
        <v>17</v>
      </c>
      <c r="AD20" s="8">
        <v>41182</v>
      </c>
      <c r="AE20" s="1">
        <v>106.4559</v>
      </c>
      <c r="AG20" s="1" t="s">
        <v>15</v>
      </c>
      <c r="AH20" s="8">
        <v>41182</v>
      </c>
      <c r="AI20" s="1">
        <v>104.33839999999999</v>
      </c>
      <c r="AK20" s="1" t="s">
        <v>7</v>
      </c>
      <c r="AL20" s="8">
        <v>41182</v>
      </c>
      <c r="AM20" s="1">
        <v>141.7191</v>
      </c>
      <c r="AO20" s="1" t="s">
        <v>16</v>
      </c>
      <c r="AP20" s="8">
        <v>41182</v>
      </c>
      <c r="AQ20" s="1">
        <v>100.17619999999999</v>
      </c>
      <c r="AS20" s="1" t="s">
        <v>9</v>
      </c>
      <c r="AT20" s="8">
        <v>41182</v>
      </c>
      <c r="AU20" s="1">
        <v>86.924599999999998</v>
      </c>
      <c r="AW20" s="1" t="s">
        <v>31</v>
      </c>
      <c r="AX20" s="8">
        <v>41182</v>
      </c>
      <c r="AY20" s="1">
        <v>117.9432</v>
      </c>
      <c r="BA20" s="1" t="s">
        <v>35</v>
      </c>
      <c r="BB20" s="8">
        <v>41182</v>
      </c>
      <c r="BC20" s="1">
        <v>137.21029999999999</v>
      </c>
    </row>
    <row r="21" spans="1:55">
      <c r="A21" s="1" t="s">
        <v>0</v>
      </c>
      <c r="B21" s="8">
        <v>41152</v>
      </c>
      <c r="C21" s="1">
        <v>47.9041</v>
      </c>
      <c r="E21" s="1" t="s">
        <v>4</v>
      </c>
      <c r="F21" s="8">
        <v>41152</v>
      </c>
      <c r="G21" s="1">
        <v>43.966200000000001</v>
      </c>
      <c r="M21" s="1" t="s">
        <v>5</v>
      </c>
      <c r="N21" s="8">
        <v>41152</v>
      </c>
      <c r="O21" s="1">
        <v>27.854399999999998</v>
      </c>
      <c r="Q21" s="1" t="s">
        <v>28</v>
      </c>
      <c r="R21" s="8">
        <v>41152</v>
      </c>
      <c r="S21" s="1">
        <v>117.46510000000001</v>
      </c>
      <c r="U21" s="1" t="s">
        <v>33</v>
      </c>
      <c r="V21" s="8">
        <v>41121</v>
      </c>
      <c r="W21" s="1">
        <v>138.23740000000001</v>
      </c>
      <c r="Y21" s="1" t="s">
        <v>10</v>
      </c>
      <c r="Z21" s="8">
        <v>41152</v>
      </c>
      <c r="AA21" s="1">
        <v>86.960300000000004</v>
      </c>
      <c r="AC21" s="1" t="s">
        <v>17</v>
      </c>
      <c r="AD21" s="8">
        <v>41152</v>
      </c>
      <c r="AE21" s="1">
        <v>105.9225</v>
      </c>
      <c r="AG21" s="1" t="s">
        <v>15</v>
      </c>
      <c r="AH21" s="8">
        <v>41152</v>
      </c>
      <c r="AI21" s="1">
        <v>104.0943</v>
      </c>
      <c r="AK21" s="1" t="s">
        <v>7</v>
      </c>
      <c r="AL21" s="8">
        <v>41152</v>
      </c>
      <c r="AM21" s="1">
        <v>138.02080000000001</v>
      </c>
      <c r="AS21" s="1" t="s">
        <v>9</v>
      </c>
      <c r="AT21" s="8">
        <v>41152</v>
      </c>
      <c r="AU21" s="1">
        <v>84.020399999999995</v>
      </c>
      <c r="AW21" s="1" t="s">
        <v>31</v>
      </c>
      <c r="AX21" s="8">
        <v>41152</v>
      </c>
      <c r="AY21" s="1">
        <v>117.89109999999999</v>
      </c>
      <c r="BA21" s="1" t="s">
        <v>35</v>
      </c>
      <c r="BB21" s="8">
        <v>41152</v>
      </c>
      <c r="BC21" s="1">
        <v>136.66569999999999</v>
      </c>
    </row>
    <row r="22" spans="1:55">
      <c r="A22" s="1" t="s">
        <v>0</v>
      </c>
      <c r="B22" s="8">
        <v>41121</v>
      </c>
      <c r="C22" s="1">
        <v>49.234499999999997</v>
      </c>
      <c r="E22" s="1" t="s">
        <v>4</v>
      </c>
      <c r="F22" s="8">
        <v>41121</v>
      </c>
      <c r="G22" s="1">
        <v>44.378300000000003</v>
      </c>
      <c r="M22" s="1" t="s">
        <v>5</v>
      </c>
      <c r="N22" s="8">
        <v>41121</v>
      </c>
      <c r="O22" s="1">
        <v>27.303899999999999</v>
      </c>
      <c r="Q22" s="1" t="s">
        <v>28</v>
      </c>
      <c r="R22" s="8">
        <v>41121</v>
      </c>
      <c r="S22" s="1">
        <v>116.8678</v>
      </c>
      <c r="U22" s="1" t="s">
        <v>33</v>
      </c>
      <c r="V22" s="8">
        <v>41090</v>
      </c>
      <c r="W22" s="1">
        <v>137.08260000000001</v>
      </c>
      <c r="Y22" s="1" t="s">
        <v>10</v>
      </c>
      <c r="Z22" s="8">
        <v>41121</v>
      </c>
      <c r="AA22" s="1">
        <v>86.296400000000006</v>
      </c>
      <c r="AC22" s="1" t="s">
        <v>17</v>
      </c>
      <c r="AD22" s="8">
        <v>41121</v>
      </c>
      <c r="AE22" s="1">
        <v>105.5189</v>
      </c>
      <c r="AG22" s="1" t="s">
        <v>15</v>
      </c>
      <c r="AH22" s="8">
        <v>41121</v>
      </c>
      <c r="AI22" s="1">
        <v>103.8438</v>
      </c>
      <c r="AK22" s="1" t="s">
        <v>7</v>
      </c>
      <c r="AL22" s="8">
        <v>41121</v>
      </c>
      <c r="AM22" s="1">
        <v>141.1189</v>
      </c>
      <c r="AS22" s="1" t="s">
        <v>9</v>
      </c>
      <c r="AT22" s="8">
        <v>41121</v>
      </c>
      <c r="AU22" s="1">
        <v>84.222300000000004</v>
      </c>
      <c r="AW22" s="1" t="s">
        <v>31</v>
      </c>
      <c r="AX22" s="8">
        <v>41121</v>
      </c>
      <c r="AY22" s="1">
        <v>117.4926</v>
      </c>
      <c r="BA22" s="1" t="s">
        <v>35</v>
      </c>
      <c r="BB22" s="8">
        <v>41121</v>
      </c>
      <c r="BC22" s="1">
        <v>136.26050000000001</v>
      </c>
    </row>
    <row r="23" spans="1:55">
      <c r="A23" s="1" t="s">
        <v>0</v>
      </c>
      <c r="B23" s="8">
        <v>41090</v>
      </c>
      <c r="C23" s="1">
        <v>47.6783</v>
      </c>
      <c r="E23" s="1" t="s">
        <v>4</v>
      </c>
      <c r="F23" s="8">
        <v>41090</v>
      </c>
      <c r="G23" s="1">
        <v>42.8688</v>
      </c>
      <c r="M23" s="1" t="s">
        <v>5</v>
      </c>
      <c r="N23" s="8">
        <v>41090</v>
      </c>
      <c r="O23" s="1">
        <v>28.5824</v>
      </c>
      <c r="Q23" s="1" t="s">
        <v>28</v>
      </c>
      <c r="R23" s="8">
        <v>41090</v>
      </c>
      <c r="S23" s="1">
        <v>115.898</v>
      </c>
      <c r="U23" s="1" t="s">
        <v>33</v>
      </c>
      <c r="V23" s="8">
        <v>41060</v>
      </c>
      <c r="W23" s="1">
        <v>135.3638</v>
      </c>
      <c r="Y23" s="1" t="s">
        <v>10</v>
      </c>
      <c r="Z23" s="8">
        <v>41090</v>
      </c>
      <c r="AA23" s="1">
        <v>87.884600000000006</v>
      </c>
      <c r="AC23" s="1" t="s">
        <v>17</v>
      </c>
      <c r="AD23" s="8">
        <v>41090</v>
      </c>
      <c r="AE23" s="1">
        <v>105.4413</v>
      </c>
      <c r="AG23" s="1" t="s">
        <v>15</v>
      </c>
      <c r="AH23" s="8">
        <v>41090</v>
      </c>
      <c r="AI23" s="1">
        <v>103.59869999999999</v>
      </c>
      <c r="AK23" s="1" t="s">
        <v>7</v>
      </c>
      <c r="AL23" s="8">
        <v>41090</v>
      </c>
      <c r="AM23" s="1">
        <v>137.36850000000001</v>
      </c>
      <c r="AS23" s="1" t="s">
        <v>9</v>
      </c>
      <c r="AT23" s="8">
        <v>41090</v>
      </c>
      <c r="AU23" s="1">
        <v>85.066500000000005</v>
      </c>
      <c r="AW23" s="1" t="s">
        <v>31</v>
      </c>
      <c r="AX23" s="8">
        <v>41090</v>
      </c>
      <c r="AY23" s="1">
        <v>116.3017</v>
      </c>
      <c r="BA23" s="1" t="s">
        <v>35</v>
      </c>
      <c r="BB23" s="8">
        <v>41090</v>
      </c>
      <c r="BC23" s="1">
        <v>134.9599</v>
      </c>
    </row>
    <row r="24" spans="1:55">
      <c r="A24" s="1" t="s">
        <v>0</v>
      </c>
      <c r="B24" s="8">
        <v>41060</v>
      </c>
      <c r="C24" s="1">
        <v>46.928199999999997</v>
      </c>
      <c r="E24" s="1" t="s">
        <v>4</v>
      </c>
      <c r="F24" s="8">
        <v>41060</v>
      </c>
      <c r="G24" s="1">
        <v>42.036799999999999</v>
      </c>
      <c r="M24" s="1" t="s">
        <v>5</v>
      </c>
      <c r="N24" s="8">
        <v>41060</v>
      </c>
      <c r="O24" s="1">
        <v>29.837</v>
      </c>
      <c r="Q24" s="1" t="s">
        <v>28</v>
      </c>
      <c r="R24" s="8">
        <v>41060</v>
      </c>
      <c r="S24" s="1">
        <v>115.3719</v>
      </c>
      <c r="U24" s="1" t="s">
        <v>33</v>
      </c>
      <c r="V24" s="8">
        <v>41029</v>
      </c>
      <c r="W24" s="1">
        <v>136.31540000000001</v>
      </c>
      <c r="Y24" s="1" t="s">
        <v>10</v>
      </c>
      <c r="Z24" s="8">
        <v>41060</v>
      </c>
      <c r="AA24" s="1">
        <v>88.4876</v>
      </c>
      <c r="AC24" s="1" t="s">
        <v>17</v>
      </c>
      <c r="AD24" s="8">
        <v>41060</v>
      </c>
      <c r="AE24" s="1">
        <v>104.8733</v>
      </c>
      <c r="AG24" s="1" t="s">
        <v>15</v>
      </c>
      <c r="AH24" s="8">
        <v>41060</v>
      </c>
      <c r="AI24" s="1">
        <v>103.36839999999999</v>
      </c>
      <c r="AK24" s="1" t="s">
        <v>7</v>
      </c>
      <c r="AL24" s="8">
        <v>41060</v>
      </c>
      <c r="AM24" s="1">
        <v>133.95910000000001</v>
      </c>
      <c r="AS24" s="1" t="s">
        <v>9</v>
      </c>
      <c r="AT24" s="8">
        <v>41060</v>
      </c>
      <c r="AU24" s="1">
        <v>86.054199999999994</v>
      </c>
      <c r="AW24" s="1" t="s">
        <v>31</v>
      </c>
      <c r="AX24" s="8">
        <v>41060</v>
      </c>
      <c r="AY24" s="1">
        <v>116.30889999999999</v>
      </c>
      <c r="BA24" s="1" t="s">
        <v>35</v>
      </c>
      <c r="BB24" s="8">
        <v>41060</v>
      </c>
      <c r="BC24" s="1">
        <v>133.96469999999999</v>
      </c>
    </row>
    <row r="25" spans="1:55">
      <c r="A25" s="1" t="s">
        <v>0</v>
      </c>
      <c r="B25" s="8">
        <v>41029</v>
      </c>
      <c r="C25" s="1">
        <v>49.1297</v>
      </c>
      <c r="E25" s="1" t="s">
        <v>4</v>
      </c>
      <c r="F25" s="8">
        <v>41029</v>
      </c>
      <c r="G25" s="1">
        <v>44.037799999999997</v>
      </c>
      <c r="M25" s="1" t="s">
        <v>5</v>
      </c>
      <c r="N25" s="8">
        <v>41029</v>
      </c>
      <c r="O25" s="1">
        <v>30.3249</v>
      </c>
      <c r="Q25" s="1" t="s">
        <v>28</v>
      </c>
      <c r="R25" s="8">
        <v>41029</v>
      </c>
      <c r="S25" s="1">
        <v>115.2629</v>
      </c>
      <c r="U25" s="1" t="s">
        <v>33</v>
      </c>
      <c r="V25" s="8">
        <v>40999</v>
      </c>
      <c r="W25" s="1">
        <v>137.23150000000001</v>
      </c>
      <c r="Y25" s="1" t="s">
        <v>10</v>
      </c>
      <c r="Z25" s="8">
        <v>41029</v>
      </c>
      <c r="AA25" s="1">
        <v>89.392799999999994</v>
      </c>
      <c r="AC25" s="1" t="s">
        <v>17</v>
      </c>
      <c r="AD25" s="8">
        <v>41029</v>
      </c>
      <c r="AE25" s="1">
        <v>104.565</v>
      </c>
      <c r="AG25" s="1" t="s">
        <v>15</v>
      </c>
      <c r="AH25" s="8">
        <v>41029</v>
      </c>
      <c r="AI25" s="1">
        <v>103.1118</v>
      </c>
      <c r="AK25" s="1" t="s">
        <v>7</v>
      </c>
      <c r="AL25" s="8">
        <v>41029</v>
      </c>
      <c r="AM25" s="1">
        <v>141.76390000000001</v>
      </c>
      <c r="AS25" s="1" t="s">
        <v>9</v>
      </c>
      <c r="AT25" s="8">
        <v>41029</v>
      </c>
      <c r="AU25" s="1">
        <v>90.009500000000003</v>
      </c>
      <c r="AW25" s="1" t="s">
        <v>31</v>
      </c>
      <c r="AX25" s="8">
        <v>41029</v>
      </c>
      <c r="AY25" s="1">
        <v>115.5741</v>
      </c>
      <c r="BA25" s="1" t="s">
        <v>35</v>
      </c>
      <c r="BB25" s="8">
        <v>41029</v>
      </c>
      <c r="BC25" s="1">
        <v>134.16319999999999</v>
      </c>
    </row>
    <row r="26" spans="1:55">
      <c r="A26" s="1" t="s">
        <v>0</v>
      </c>
      <c r="B26" s="8">
        <v>40999</v>
      </c>
      <c r="C26" s="1">
        <v>49.319699999999997</v>
      </c>
      <c r="E26" s="1" t="s">
        <v>4</v>
      </c>
      <c r="F26" s="8">
        <v>40999</v>
      </c>
      <c r="G26" s="1">
        <v>44.5077</v>
      </c>
      <c r="M26" s="1" t="s">
        <v>5</v>
      </c>
      <c r="N26" s="8">
        <v>40999</v>
      </c>
      <c r="O26" s="1">
        <v>30.333300000000001</v>
      </c>
      <c r="Q26" s="1" t="s">
        <v>28</v>
      </c>
      <c r="R26" s="8">
        <v>40999</v>
      </c>
      <c r="S26" s="1">
        <v>114.91800000000001</v>
      </c>
      <c r="U26" s="1" t="s">
        <v>33</v>
      </c>
      <c r="V26" s="8">
        <v>40968</v>
      </c>
      <c r="W26" s="1">
        <v>136.88910000000001</v>
      </c>
      <c r="Y26" s="1" t="s">
        <v>10</v>
      </c>
      <c r="Z26" s="8">
        <v>40999</v>
      </c>
      <c r="AA26" s="1">
        <v>91.210999999999999</v>
      </c>
      <c r="AC26" s="1" t="s">
        <v>17</v>
      </c>
      <c r="AD26" s="8">
        <v>40999</v>
      </c>
      <c r="AE26" s="1">
        <v>104.5163</v>
      </c>
      <c r="AG26" s="1" t="s">
        <v>15</v>
      </c>
      <c r="AH26" s="8">
        <v>40999</v>
      </c>
      <c r="AI26" s="1">
        <v>102.8379</v>
      </c>
      <c r="AK26" s="1" t="s">
        <v>7</v>
      </c>
      <c r="AL26" s="8">
        <v>40999</v>
      </c>
      <c r="AM26" s="1">
        <v>143.4299</v>
      </c>
      <c r="AS26" s="1" t="s">
        <v>9</v>
      </c>
      <c r="AT26" s="8">
        <v>40999</v>
      </c>
      <c r="AU26" s="1">
        <v>92.361099999999993</v>
      </c>
      <c r="AW26" s="1" t="s">
        <v>31</v>
      </c>
      <c r="AX26" s="8">
        <v>40999</v>
      </c>
      <c r="AY26" s="1">
        <v>114.8856</v>
      </c>
      <c r="BA26" s="1" t="s">
        <v>35</v>
      </c>
      <c r="BB26" s="8">
        <v>40999</v>
      </c>
      <c r="BC26" s="1">
        <v>134.19159999999999</v>
      </c>
    </row>
    <row r="27" spans="1:55">
      <c r="A27" s="1" t="s">
        <v>0</v>
      </c>
      <c r="B27" s="8">
        <v>40968</v>
      </c>
      <c r="C27" s="1">
        <v>53.250100000000003</v>
      </c>
      <c r="E27" s="1" t="s">
        <v>4</v>
      </c>
      <c r="F27" s="8">
        <v>40968</v>
      </c>
      <c r="G27" s="1">
        <v>46.134</v>
      </c>
      <c r="M27" s="1" t="s">
        <v>5</v>
      </c>
      <c r="N27" s="8">
        <v>40968</v>
      </c>
      <c r="O27" s="1">
        <v>31.018999999999998</v>
      </c>
      <c r="Q27" s="1" t="s">
        <v>28</v>
      </c>
      <c r="R27" s="8">
        <v>40968</v>
      </c>
      <c r="S27" s="1">
        <v>114.67570000000001</v>
      </c>
      <c r="U27" s="1" t="s">
        <v>33</v>
      </c>
      <c r="V27" s="8">
        <v>40939</v>
      </c>
      <c r="W27" s="1">
        <v>132.88990000000001</v>
      </c>
      <c r="Y27" s="1" t="s">
        <v>10</v>
      </c>
      <c r="Z27" s="8">
        <v>40968</v>
      </c>
      <c r="AA27" s="1">
        <v>92.376900000000006</v>
      </c>
      <c r="AC27" s="1" t="s">
        <v>17</v>
      </c>
      <c r="AD27" s="8">
        <v>40968</v>
      </c>
      <c r="AE27" s="1">
        <v>104.38639999999999</v>
      </c>
      <c r="AG27" s="1" t="s">
        <v>15</v>
      </c>
      <c r="AH27" s="8">
        <v>40968</v>
      </c>
      <c r="AI27" s="1">
        <v>102.54300000000001</v>
      </c>
      <c r="AK27" s="1" t="s">
        <v>7</v>
      </c>
      <c r="AL27" s="8">
        <v>40968</v>
      </c>
      <c r="AM27" s="1">
        <v>148.75960000000001</v>
      </c>
      <c r="AS27" s="1" t="s">
        <v>9</v>
      </c>
      <c r="AT27" s="8">
        <v>40968</v>
      </c>
      <c r="AU27" s="1">
        <v>92.648399999999995</v>
      </c>
      <c r="AW27" s="1" t="s">
        <v>31</v>
      </c>
      <c r="AX27" s="8">
        <v>40968</v>
      </c>
      <c r="AY27" s="1">
        <v>114.7726</v>
      </c>
      <c r="BA27" s="1" t="s">
        <v>35</v>
      </c>
      <c r="BB27" s="8">
        <v>40968</v>
      </c>
      <c r="BC27" s="1">
        <v>133.84039999999999</v>
      </c>
    </row>
    <row r="28" spans="1:55">
      <c r="A28" s="1" t="s">
        <v>0</v>
      </c>
      <c r="B28" s="8">
        <v>40939</v>
      </c>
      <c r="C28" s="1">
        <v>52.392099999999999</v>
      </c>
      <c r="E28" s="1" t="s">
        <v>4</v>
      </c>
      <c r="F28" s="8">
        <v>40939</v>
      </c>
      <c r="G28" s="1">
        <v>44.856299999999997</v>
      </c>
      <c r="M28" s="1" t="s">
        <v>5</v>
      </c>
      <c r="N28" s="8">
        <v>40939</v>
      </c>
      <c r="O28" s="1">
        <v>29.833100000000002</v>
      </c>
      <c r="Q28" s="1" t="s">
        <v>28</v>
      </c>
      <c r="R28" s="8">
        <v>40939</v>
      </c>
      <c r="S28" s="1">
        <v>112.4286</v>
      </c>
      <c r="U28" s="1" t="s">
        <v>33</v>
      </c>
      <c r="V28" s="8">
        <v>40908</v>
      </c>
      <c r="W28" s="1">
        <v>130.697</v>
      </c>
      <c r="Y28" s="1" t="s">
        <v>10</v>
      </c>
      <c r="Z28" s="8">
        <v>40939</v>
      </c>
      <c r="AA28" s="1">
        <v>88.597200000000001</v>
      </c>
      <c r="AC28" s="1" t="s">
        <v>17</v>
      </c>
      <c r="AD28" s="8">
        <v>40939</v>
      </c>
      <c r="AE28" s="1">
        <v>102.8712</v>
      </c>
      <c r="AG28" s="1" t="s">
        <v>15</v>
      </c>
      <c r="AH28" s="8">
        <v>40939</v>
      </c>
      <c r="AI28" s="1">
        <v>102.2702</v>
      </c>
      <c r="AK28" s="1" t="s">
        <v>7</v>
      </c>
      <c r="AL28" s="8">
        <v>40939</v>
      </c>
      <c r="AM28" s="1">
        <v>147.16309999999999</v>
      </c>
      <c r="AS28" s="1" t="s">
        <v>9</v>
      </c>
      <c r="AT28" s="8">
        <v>40939</v>
      </c>
      <c r="AU28" s="1">
        <v>92.165599999999998</v>
      </c>
      <c r="AW28" s="1" t="s">
        <v>31</v>
      </c>
      <c r="AX28" s="8">
        <v>40939</v>
      </c>
      <c r="AY28" s="1">
        <v>112.48650000000001</v>
      </c>
      <c r="BA28" s="1" t="s">
        <v>35</v>
      </c>
      <c r="BB28" s="8">
        <v>40939</v>
      </c>
      <c r="BC28" s="1">
        <v>130.68819999999999</v>
      </c>
    </row>
    <row r="29" spans="1:55">
      <c r="A29" s="1" t="s">
        <v>0</v>
      </c>
      <c r="B29" s="8">
        <v>40908</v>
      </c>
      <c r="C29" s="1">
        <v>50.882399999999997</v>
      </c>
      <c r="E29" s="1" t="s">
        <v>4</v>
      </c>
      <c r="F29" s="8">
        <v>40908</v>
      </c>
      <c r="G29" s="1">
        <v>44.145400000000002</v>
      </c>
      <c r="M29" s="1" t="s">
        <v>5</v>
      </c>
      <c r="N29" s="8">
        <v>40908</v>
      </c>
      <c r="O29" s="1">
        <v>30.815999999999999</v>
      </c>
      <c r="Q29" s="1" t="s">
        <v>28</v>
      </c>
      <c r="R29" s="8">
        <v>40908</v>
      </c>
      <c r="S29" s="1">
        <v>112.6396</v>
      </c>
      <c r="U29" s="1" t="s">
        <v>33</v>
      </c>
      <c r="V29" s="8">
        <v>40877</v>
      </c>
      <c r="W29" s="1">
        <v>129.05160000000001</v>
      </c>
      <c r="Y29" s="1" t="s">
        <v>10</v>
      </c>
      <c r="Z29" s="8">
        <v>40908</v>
      </c>
      <c r="AA29" s="1">
        <v>86.902600000000007</v>
      </c>
      <c r="AC29" s="1" t="s">
        <v>17</v>
      </c>
      <c r="AD29" s="8">
        <v>40908</v>
      </c>
      <c r="AE29" s="1">
        <v>102.2118</v>
      </c>
      <c r="AG29" s="1" t="s">
        <v>15</v>
      </c>
      <c r="AH29" s="8">
        <v>40908</v>
      </c>
      <c r="AI29" s="1">
        <v>101.9877</v>
      </c>
      <c r="AK29" s="1" t="s">
        <v>7</v>
      </c>
      <c r="AL29" s="8">
        <v>40908</v>
      </c>
      <c r="AM29" s="1">
        <v>136.32759999999999</v>
      </c>
      <c r="AS29" s="1" t="s">
        <v>9</v>
      </c>
      <c r="AT29" s="8">
        <v>40908</v>
      </c>
      <c r="AU29" s="1">
        <v>91.244</v>
      </c>
      <c r="AW29" s="1" t="s">
        <v>31</v>
      </c>
      <c r="AX29" s="8">
        <v>40908</v>
      </c>
      <c r="AY29" s="1">
        <v>111.85469999999999</v>
      </c>
      <c r="BA29" s="1" t="s">
        <v>35</v>
      </c>
      <c r="BB29" s="8">
        <v>40908</v>
      </c>
      <c r="BC29" s="1">
        <v>129.00309999999999</v>
      </c>
    </row>
    <row r="30" spans="1:55">
      <c r="A30" s="1" t="s">
        <v>0</v>
      </c>
      <c r="B30" s="8">
        <v>40877</v>
      </c>
      <c r="C30" s="1">
        <v>51.740400000000001</v>
      </c>
      <c r="E30" s="1" t="s">
        <v>4</v>
      </c>
      <c r="F30" s="8">
        <v>40877</v>
      </c>
      <c r="G30" s="1">
        <v>45.973199999999999</v>
      </c>
      <c r="M30" s="1" t="s">
        <v>5</v>
      </c>
      <c r="N30" s="8">
        <v>40877</v>
      </c>
      <c r="O30" s="1">
        <v>31.170500000000001</v>
      </c>
      <c r="Q30" s="1" t="s">
        <v>28</v>
      </c>
      <c r="R30" s="8">
        <v>40877</v>
      </c>
      <c r="S30" s="1">
        <v>112.2022</v>
      </c>
      <c r="U30" s="1" t="s">
        <v>33</v>
      </c>
      <c r="V30" s="8">
        <v>40847</v>
      </c>
      <c r="W30" s="1">
        <v>129.80680000000001</v>
      </c>
      <c r="Y30" s="1" t="s">
        <v>10</v>
      </c>
      <c r="Z30" s="8">
        <v>40877</v>
      </c>
      <c r="AA30" s="1">
        <v>87.483099999999993</v>
      </c>
      <c r="AC30" s="1" t="s">
        <v>17</v>
      </c>
      <c r="AD30" s="8">
        <v>40877</v>
      </c>
      <c r="AE30" s="1">
        <v>101.4229</v>
      </c>
      <c r="AG30" s="1" t="s">
        <v>15</v>
      </c>
      <c r="AH30" s="8">
        <v>40877</v>
      </c>
      <c r="AI30" s="1">
        <v>101.70659999999999</v>
      </c>
      <c r="AK30" s="1" t="s">
        <v>7</v>
      </c>
      <c r="AL30" s="8">
        <v>40877</v>
      </c>
      <c r="AM30" s="1">
        <v>138.3604</v>
      </c>
      <c r="AS30" s="1" t="s">
        <v>9</v>
      </c>
      <c r="AT30" s="8">
        <v>40877</v>
      </c>
      <c r="AU30" s="1">
        <v>91.460999999999999</v>
      </c>
      <c r="AW30" s="1" t="s">
        <v>31</v>
      </c>
      <c r="AX30" s="8">
        <v>40877</v>
      </c>
      <c r="AY30" s="1">
        <v>110.96339999999999</v>
      </c>
      <c r="BA30" s="1" t="s">
        <v>35</v>
      </c>
      <c r="BB30" s="8">
        <v>40877</v>
      </c>
      <c r="BC30" s="1">
        <v>127.306</v>
      </c>
    </row>
    <row r="31" spans="1:55">
      <c r="A31" s="1" t="s">
        <v>0</v>
      </c>
      <c r="B31" s="8">
        <v>40847</v>
      </c>
      <c r="C31" s="1">
        <v>50.706400000000002</v>
      </c>
      <c r="E31" s="1" t="s">
        <v>4</v>
      </c>
      <c r="F31" s="8">
        <v>40847</v>
      </c>
      <c r="G31" s="1">
        <v>46.171900000000001</v>
      </c>
      <c r="M31" s="1" t="s">
        <v>5</v>
      </c>
      <c r="N31" s="8">
        <v>40847</v>
      </c>
      <c r="O31" s="1">
        <v>32.383099999999999</v>
      </c>
      <c r="Q31" s="1" t="s">
        <v>28</v>
      </c>
      <c r="R31" s="8">
        <v>40847</v>
      </c>
      <c r="S31" s="1">
        <v>112.3336</v>
      </c>
      <c r="U31" s="1" t="s">
        <v>33</v>
      </c>
      <c r="V31" s="8">
        <v>40816</v>
      </c>
      <c r="W31" s="1">
        <v>128.39689999999999</v>
      </c>
      <c r="Y31" s="1" t="s">
        <v>10</v>
      </c>
      <c r="Z31" s="8">
        <v>40847</v>
      </c>
      <c r="AA31" s="1">
        <v>90.479299999999995</v>
      </c>
      <c r="AC31" s="1" t="s">
        <v>17</v>
      </c>
      <c r="AD31" s="8">
        <v>40847</v>
      </c>
      <c r="AE31" s="1">
        <v>101.45269999999999</v>
      </c>
      <c r="AG31" s="1" t="s">
        <v>15</v>
      </c>
      <c r="AH31" s="8">
        <v>40847</v>
      </c>
      <c r="AI31" s="1">
        <v>101.43729999999999</v>
      </c>
      <c r="AK31" s="1" t="s">
        <v>7</v>
      </c>
      <c r="AL31" s="8">
        <v>40847</v>
      </c>
      <c r="AM31" s="1">
        <v>136.68610000000001</v>
      </c>
      <c r="AS31" s="1" t="s">
        <v>9</v>
      </c>
      <c r="AT31" s="8">
        <v>40847</v>
      </c>
      <c r="AU31" s="1">
        <v>97.553899999999999</v>
      </c>
      <c r="AW31" s="1" t="s">
        <v>31</v>
      </c>
      <c r="AX31" s="8">
        <v>40847</v>
      </c>
      <c r="AY31" s="1">
        <v>111.1373</v>
      </c>
      <c r="BA31" s="1" t="s">
        <v>35</v>
      </c>
      <c r="BB31" s="8">
        <v>40847</v>
      </c>
      <c r="BC31" s="1">
        <v>127.1639</v>
      </c>
    </row>
    <row r="32" spans="1:55">
      <c r="A32" s="1" t="s">
        <v>0</v>
      </c>
      <c r="B32" s="8">
        <v>40816</v>
      </c>
      <c r="C32" s="1">
        <v>47.956699999999998</v>
      </c>
      <c r="E32" s="1" t="s">
        <v>4</v>
      </c>
      <c r="F32" s="8">
        <v>40816</v>
      </c>
      <c r="G32" s="1">
        <v>45.938800000000001</v>
      </c>
      <c r="M32" s="1" t="s">
        <v>5</v>
      </c>
      <c r="N32" s="8">
        <v>40816</v>
      </c>
      <c r="O32" s="1">
        <v>32.2014</v>
      </c>
      <c r="Q32" s="1" t="s">
        <v>28</v>
      </c>
      <c r="R32" s="8">
        <v>40816</v>
      </c>
      <c r="S32" s="1">
        <v>111.9768</v>
      </c>
      <c r="U32" s="1" t="s">
        <v>33</v>
      </c>
      <c r="V32" s="8">
        <v>40786</v>
      </c>
      <c r="W32" s="1">
        <v>131.46850000000001</v>
      </c>
      <c r="Y32" s="1" t="s">
        <v>10</v>
      </c>
      <c r="Z32" s="8">
        <v>40816</v>
      </c>
      <c r="AA32" s="1">
        <v>88.955500000000001</v>
      </c>
      <c r="AC32" s="1" t="s">
        <v>17</v>
      </c>
      <c r="AD32" s="8">
        <v>40816</v>
      </c>
      <c r="AE32" s="1">
        <v>101.3464</v>
      </c>
      <c r="AG32" s="1" t="s">
        <v>15</v>
      </c>
      <c r="AH32" s="8">
        <v>40816</v>
      </c>
      <c r="AI32" s="1">
        <v>101.16370000000001</v>
      </c>
      <c r="AK32" s="1" t="s">
        <v>7</v>
      </c>
      <c r="AL32" s="8">
        <v>40816</v>
      </c>
      <c r="AM32" s="1">
        <v>129.8878</v>
      </c>
      <c r="AS32" s="1" t="s">
        <v>9</v>
      </c>
      <c r="AT32" s="8">
        <v>40816</v>
      </c>
      <c r="AU32" s="1">
        <v>98.007900000000006</v>
      </c>
      <c r="AW32" s="1" t="s">
        <v>31</v>
      </c>
      <c r="AX32" s="8">
        <v>40816</v>
      </c>
      <c r="AY32" s="1">
        <v>110.1484</v>
      </c>
      <c r="BA32" s="1" t="s">
        <v>35</v>
      </c>
      <c r="BB32" s="8">
        <v>40816</v>
      </c>
      <c r="BC32" s="1">
        <v>126.1236</v>
      </c>
    </row>
    <row r="33" spans="1:55">
      <c r="A33" s="1" t="s">
        <v>0</v>
      </c>
      <c r="B33" s="8">
        <v>40786</v>
      </c>
      <c r="C33" s="1">
        <v>51.770699999999998</v>
      </c>
      <c r="E33" s="1" t="s">
        <v>4</v>
      </c>
      <c r="F33" s="8">
        <v>40786</v>
      </c>
      <c r="G33" s="1">
        <v>50.076599999999999</v>
      </c>
      <c r="M33" s="1" t="s">
        <v>5</v>
      </c>
      <c r="N33" s="8">
        <v>40786</v>
      </c>
      <c r="O33" s="1">
        <v>33.374299999999998</v>
      </c>
      <c r="Q33" s="1" t="s">
        <v>28</v>
      </c>
      <c r="R33" s="8">
        <v>40786</v>
      </c>
      <c r="S33" s="1">
        <v>112.4543</v>
      </c>
      <c r="U33" s="1" t="s">
        <v>33</v>
      </c>
      <c r="V33" s="8">
        <v>40755</v>
      </c>
      <c r="W33" s="1">
        <v>134.023</v>
      </c>
      <c r="Y33" s="1" t="s">
        <v>10</v>
      </c>
      <c r="Z33" s="8">
        <v>40786</v>
      </c>
      <c r="AA33" s="1">
        <v>93.983199999999997</v>
      </c>
      <c r="AC33" s="1" t="s">
        <v>17</v>
      </c>
      <c r="AD33" s="8">
        <v>40786</v>
      </c>
      <c r="AE33" s="1">
        <v>101.7345</v>
      </c>
      <c r="AG33" s="1" t="s">
        <v>15</v>
      </c>
      <c r="AH33" s="8">
        <v>40786</v>
      </c>
      <c r="AI33" s="1">
        <v>100.90600000000001</v>
      </c>
      <c r="AK33" s="1" t="s">
        <v>7</v>
      </c>
      <c r="AL33" s="8">
        <v>40786</v>
      </c>
      <c r="AM33" s="1">
        <v>138.65880000000001</v>
      </c>
      <c r="AS33" s="1" t="s">
        <v>9</v>
      </c>
      <c r="AT33" s="8">
        <v>40786</v>
      </c>
      <c r="AU33" s="1">
        <v>108.74550000000001</v>
      </c>
      <c r="AW33" s="1" t="s">
        <v>31</v>
      </c>
      <c r="AX33" s="8">
        <v>40786</v>
      </c>
      <c r="AY33" s="1">
        <v>110.6169</v>
      </c>
      <c r="BA33" s="1" t="s">
        <v>35</v>
      </c>
      <c r="BB33" s="8">
        <v>40786</v>
      </c>
      <c r="BC33" s="1">
        <v>127.78959999999999</v>
      </c>
    </row>
    <row r="34" spans="1:55">
      <c r="A34" s="1" t="s">
        <v>0</v>
      </c>
      <c r="B34" s="8">
        <v>40755</v>
      </c>
      <c r="C34" s="1">
        <v>57.7911</v>
      </c>
      <c r="E34" s="1" t="s">
        <v>4</v>
      </c>
      <c r="F34" s="8">
        <v>40755</v>
      </c>
      <c r="G34" s="1">
        <v>56.150199999999998</v>
      </c>
      <c r="M34" s="1" t="s">
        <v>5</v>
      </c>
      <c r="N34" s="8">
        <v>40755</v>
      </c>
      <c r="O34" s="1">
        <v>34.807600000000001</v>
      </c>
      <c r="Q34" s="1" t="s">
        <v>28</v>
      </c>
      <c r="R34" s="8">
        <v>40755</v>
      </c>
      <c r="S34" s="1">
        <v>113.0694</v>
      </c>
      <c r="U34" s="1" t="s">
        <v>33</v>
      </c>
      <c r="V34" s="8">
        <v>40724</v>
      </c>
      <c r="W34" s="1">
        <v>133.78659999999999</v>
      </c>
      <c r="Y34" s="1" t="s">
        <v>10</v>
      </c>
      <c r="Z34" s="8">
        <v>40755</v>
      </c>
      <c r="AA34" s="1">
        <v>101.2183</v>
      </c>
      <c r="AC34" s="1" t="s">
        <v>17</v>
      </c>
      <c r="AD34" s="8">
        <v>40755</v>
      </c>
      <c r="AE34" s="1">
        <v>101.6268</v>
      </c>
      <c r="AG34" s="1" t="s">
        <v>15</v>
      </c>
      <c r="AH34" s="8">
        <v>40755</v>
      </c>
      <c r="AI34" s="1">
        <v>100.6412</v>
      </c>
      <c r="AK34" s="1" t="s">
        <v>7</v>
      </c>
      <c r="AL34" s="8">
        <v>40755</v>
      </c>
      <c r="AM34" s="1">
        <v>150.24979999999999</v>
      </c>
      <c r="AS34" s="1" t="s">
        <v>9</v>
      </c>
      <c r="AT34" s="8">
        <v>40755</v>
      </c>
      <c r="AU34" s="1">
        <v>118.55759999999999</v>
      </c>
      <c r="AW34" s="1" t="s">
        <v>31</v>
      </c>
      <c r="AX34" s="8">
        <v>40755</v>
      </c>
      <c r="AY34" s="1">
        <v>112.2131</v>
      </c>
      <c r="BA34" s="1" t="s">
        <v>35</v>
      </c>
      <c r="BB34" s="8">
        <v>40755</v>
      </c>
      <c r="BC34" s="1">
        <v>129.47900000000001</v>
      </c>
    </row>
    <row r="35" spans="1:55">
      <c r="A35" s="1" t="s">
        <v>0</v>
      </c>
      <c r="B35" s="8">
        <v>40724</v>
      </c>
      <c r="C35" s="1">
        <v>57.255400000000002</v>
      </c>
      <c r="E35" s="1" t="s">
        <v>4</v>
      </c>
      <c r="F35" s="8">
        <v>40724</v>
      </c>
      <c r="G35" s="1">
        <v>56.1267</v>
      </c>
      <c r="M35" s="1" t="s">
        <v>5</v>
      </c>
      <c r="N35" s="8">
        <v>40724</v>
      </c>
      <c r="O35" s="1">
        <v>34.840000000000003</v>
      </c>
      <c r="Q35" s="1" t="s">
        <v>28</v>
      </c>
      <c r="R35" s="8">
        <v>40724</v>
      </c>
      <c r="S35" s="1">
        <v>112.8227</v>
      </c>
      <c r="U35" s="1" t="s">
        <v>33</v>
      </c>
      <c r="V35" s="8">
        <v>40694</v>
      </c>
      <c r="W35" s="1">
        <v>133.9752</v>
      </c>
      <c r="Y35" s="1" t="s">
        <v>10</v>
      </c>
      <c r="Z35" s="8">
        <v>40724</v>
      </c>
      <c r="AA35" s="1">
        <v>101.39870000000001</v>
      </c>
      <c r="AC35" s="1" t="s">
        <v>17</v>
      </c>
      <c r="AD35" s="8">
        <v>40724</v>
      </c>
      <c r="AE35" s="1">
        <v>101.1682</v>
      </c>
      <c r="AG35" s="1" t="s">
        <v>15</v>
      </c>
      <c r="AH35" s="8">
        <v>40724</v>
      </c>
      <c r="AI35" s="1">
        <v>100.3657</v>
      </c>
      <c r="AK35" s="1" t="s">
        <v>7</v>
      </c>
      <c r="AL35" s="8">
        <v>40724</v>
      </c>
      <c r="AM35" s="1">
        <v>150.86930000000001</v>
      </c>
      <c r="AS35" s="1" t="s">
        <v>9</v>
      </c>
      <c r="AT35" s="8">
        <v>40724</v>
      </c>
      <c r="AU35" s="1">
        <v>123.4726</v>
      </c>
      <c r="AW35" s="1" t="s">
        <v>31</v>
      </c>
      <c r="AX35" s="8">
        <v>40724</v>
      </c>
      <c r="AY35" s="1">
        <v>112.7882</v>
      </c>
      <c r="BA35" s="1" t="s">
        <v>35</v>
      </c>
      <c r="BB35" s="8">
        <v>40724</v>
      </c>
      <c r="BC35" s="1">
        <v>128.90049999999999</v>
      </c>
    </row>
    <row r="36" spans="1:55">
      <c r="A36" s="1" t="s">
        <v>0</v>
      </c>
      <c r="B36" s="8">
        <v>40694</v>
      </c>
      <c r="C36" s="1">
        <v>58.600700000000003</v>
      </c>
      <c r="E36" s="1" t="s">
        <v>4</v>
      </c>
      <c r="F36" s="8">
        <v>40694</v>
      </c>
      <c r="G36" s="1">
        <v>58.595700000000001</v>
      </c>
      <c r="M36" s="1" t="s">
        <v>5</v>
      </c>
      <c r="N36" s="8">
        <v>40694</v>
      </c>
      <c r="O36" s="1">
        <v>35.201999999999998</v>
      </c>
      <c r="Q36" s="1" t="s">
        <v>28</v>
      </c>
      <c r="R36" s="8">
        <v>40694</v>
      </c>
      <c r="S36" s="1">
        <v>113.0432</v>
      </c>
      <c r="U36" s="1" t="s">
        <v>33</v>
      </c>
      <c r="V36" s="8">
        <v>40663</v>
      </c>
      <c r="W36" s="1">
        <v>132.91460000000001</v>
      </c>
      <c r="Y36" s="1" t="s">
        <v>10</v>
      </c>
      <c r="Z36" s="8">
        <v>40694</v>
      </c>
      <c r="AA36" s="1">
        <v>103.6208</v>
      </c>
      <c r="AC36" s="1" t="s">
        <v>17</v>
      </c>
      <c r="AD36" s="8">
        <v>40694</v>
      </c>
      <c r="AE36" s="1">
        <v>100.8021</v>
      </c>
      <c r="AG36" s="1" t="s">
        <v>15</v>
      </c>
      <c r="AH36" s="8">
        <v>40694</v>
      </c>
      <c r="AI36" s="1">
        <v>100.1241</v>
      </c>
      <c r="AK36" s="1" t="s">
        <v>7</v>
      </c>
      <c r="AL36" s="8">
        <v>40694</v>
      </c>
      <c r="AM36" s="1">
        <v>152.45580000000001</v>
      </c>
      <c r="AS36" s="1" t="s">
        <v>9</v>
      </c>
      <c r="AT36" s="8">
        <v>40694</v>
      </c>
      <c r="AU36" s="1">
        <v>132.0917</v>
      </c>
      <c r="AW36" s="1" t="s">
        <v>31</v>
      </c>
      <c r="AX36" s="8">
        <v>40694</v>
      </c>
      <c r="AY36" s="1">
        <v>111.0625</v>
      </c>
      <c r="BA36" s="1" t="s">
        <v>35</v>
      </c>
      <c r="BB36" s="8">
        <v>40694</v>
      </c>
      <c r="BC36" s="1">
        <v>129.02430000000001</v>
      </c>
    </row>
    <row r="37" spans="1:55">
      <c r="A37" s="1" t="s">
        <v>0</v>
      </c>
      <c r="B37" s="8">
        <v>40663</v>
      </c>
      <c r="C37" s="1">
        <v>59.089399999999998</v>
      </c>
      <c r="E37" s="1" t="s">
        <v>4</v>
      </c>
      <c r="F37" s="8">
        <v>40663</v>
      </c>
      <c r="G37" s="1">
        <v>58.817700000000002</v>
      </c>
      <c r="M37" s="1" t="s">
        <v>5</v>
      </c>
      <c r="N37" s="8">
        <v>40663</v>
      </c>
      <c r="O37" s="1">
        <v>34.097700000000003</v>
      </c>
      <c r="Q37" s="1" t="s">
        <v>28</v>
      </c>
      <c r="R37" s="8">
        <v>40663</v>
      </c>
      <c r="S37" s="1">
        <v>111.21980000000001</v>
      </c>
      <c r="U37" s="1" t="s">
        <v>33</v>
      </c>
      <c r="V37" s="8">
        <v>40633</v>
      </c>
      <c r="W37" s="1">
        <v>131.0909</v>
      </c>
      <c r="Y37" s="1" t="s">
        <v>10</v>
      </c>
      <c r="Z37" s="8">
        <v>40663</v>
      </c>
      <c r="AA37" s="1">
        <v>102.6631</v>
      </c>
      <c r="AC37" s="1" t="s">
        <v>17</v>
      </c>
      <c r="AD37" s="8">
        <v>40663</v>
      </c>
      <c r="AE37" s="1">
        <v>100.39449999999999</v>
      </c>
      <c r="AK37" s="1" t="s">
        <v>7</v>
      </c>
      <c r="AL37" s="8">
        <v>40663</v>
      </c>
      <c r="AM37" s="1">
        <v>153.50720000000001</v>
      </c>
      <c r="AS37" s="1" t="s">
        <v>9</v>
      </c>
      <c r="AT37" s="8">
        <v>40663</v>
      </c>
      <c r="AU37" s="1">
        <v>132.31569999999999</v>
      </c>
      <c r="AW37" s="1" t="s">
        <v>31</v>
      </c>
      <c r="AX37" s="8">
        <v>40663</v>
      </c>
      <c r="AY37" s="1">
        <v>109.92100000000001</v>
      </c>
      <c r="BA37" s="1" t="s">
        <v>35</v>
      </c>
      <c r="BB37" s="8">
        <v>40663</v>
      </c>
      <c r="BC37" s="1">
        <v>127.6602</v>
      </c>
    </row>
    <row r="38" spans="1:55">
      <c r="A38" s="1" t="s">
        <v>0</v>
      </c>
      <c r="B38" s="8">
        <v>40633</v>
      </c>
      <c r="C38" s="1">
        <v>61.895400000000002</v>
      </c>
      <c r="E38" s="1" t="s">
        <v>4</v>
      </c>
      <c r="F38" s="8">
        <v>40633</v>
      </c>
      <c r="G38" s="1">
        <v>61.095799999999997</v>
      </c>
      <c r="M38" s="1" t="s">
        <v>5</v>
      </c>
      <c r="N38" s="8">
        <v>40633</v>
      </c>
      <c r="O38" s="1">
        <v>34.861199999999997</v>
      </c>
      <c r="Q38" s="1" t="s">
        <v>28</v>
      </c>
      <c r="R38" s="8">
        <v>40633</v>
      </c>
      <c r="S38" s="1">
        <v>110.24679999999999</v>
      </c>
      <c r="U38" s="1" t="s">
        <v>33</v>
      </c>
      <c r="V38" s="8">
        <v>40602</v>
      </c>
      <c r="W38" s="1">
        <v>132.0778</v>
      </c>
      <c r="Y38" s="1" t="s">
        <v>10</v>
      </c>
      <c r="Z38" s="8">
        <v>40633</v>
      </c>
      <c r="AA38" s="1">
        <v>104.3175</v>
      </c>
      <c r="AC38" s="5" t="s">
        <v>17</v>
      </c>
      <c r="AD38" s="8">
        <v>40633</v>
      </c>
      <c r="AE38" s="5">
        <v>999.43499999999995</v>
      </c>
      <c r="AK38" s="1" t="s">
        <v>7</v>
      </c>
      <c r="AL38" s="8">
        <v>40633</v>
      </c>
      <c r="AM38" s="1">
        <v>158.77629999999999</v>
      </c>
      <c r="AS38" s="1" t="s">
        <v>9</v>
      </c>
      <c r="AT38" s="8">
        <v>40633</v>
      </c>
      <c r="AU38" s="1">
        <v>135.88640000000001</v>
      </c>
      <c r="AW38" s="1" t="s">
        <v>31</v>
      </c>
      <c r="AX38" s="8">
        <v>40633</v>
      </c>
      <c r="AY38" s="1">
        <v>109.5788</v>
      </c>
      <c r="BA38" s="1" t="s">
        <v>35</v>
      </c>
      <c r="BB38" s="8">
        <v>40633</v>
      </c>
      <c r="BC38" s="1">
        <v>126.8867</v>
      </c>
    </row>
    <row r="39" spans="1:55">
      <c r="A39" s="1" t="s">
        <v>0</v>
      </c>
      <c r="B39" s="8">
        <v>40602</v>
      </c>
      <c r="C39" s="1">
        <v>60.458100000000002</v>
      </c>
      <c r="E39" s="1" t="s">
        <v>4</v>
      </c>
      <c r="F39" s="8">
        <v>40602</v>
      </c>
      <c r="G39" s="1">
        <v>60.8459</v>
      </c>
      <c r="M39" s="1" t="s">
        <v>5</v>
      </c>
      <c r="N39" s="8">
        <v>40602</v>
      </c>
      <c r="O39" s="1">
        <v>35.574300000000001</v>
      </c>
      <c r="Q39" s="1" t="s">
        <v>28</v>
      </c>
      <c r="R39" s="8">
        <v>40602</v>
      </c>
      <c r="S39" s="1">
        <v>110.264</v>
      </c>
      <c r="U39" s="1" t="s">
        <v>33</v>
      </c>
      <c r="V39" s="8">
        <v>40574</v>
      </c>
      <c r="W39" s="1">
        <v>131.42429999999999</v>
      </c>
      <c r="Y39" s="1" t="s">
        <v>10</v>
      </c>
      <c r="Z39" s="8">
        <v>40602</v>
      </c>
      <c r="AA39" s="1">
        <v>105.87569999999999</v>
      </c>
      <c r="AK39" s="1" t="s">
        <v>7</v>
      </c>
      <c r="AL39" s="8">
        <v>40602</v>
      </c>
      <c r="AM39" s="1">
        <v>155.83629999999999</v>
      </c>
      <c r="AS39" s="1" t="s">
        <v>9</v>
      </c>
      <c r="AT39" s="8">
        <v>40602</v>
      </c>
      <c r="AU39" s="1">
        <v>137.33080000000001</v>
      </c>
      <c r="AW39" s="1" t="s">
        <v>31</v>
      </c>
      <c r="AX39" s="8">
        <v>40602</v>
      </c>
      <c r="AY39" s="1">
        <v>109.38979999999999</v>
      </c>
      <c r="BA39" s="1" t="s">
        <v>35</v>
      </c>
      <c r="BB39" s="8">
        <v>40602</v>
      </c>
      <c r="BC39" s="1">
        <v>126.8249</v>
      </c>
    </row>
    <row r="40" spans="1:55">
      <c r="A40" s="1" t="s">
        <v>0</v>
      </c>
      <c r="B40" s="8">
        <v>40574</v>
      </c>
      <c r="C40" s="1">
        <v>60.642699999999998</v>
      </c>
      <c r="E40" s="1" t="s">
        <v>4</v>
      </c>
      <c r="F40" s="8">
        <v>40574</v>
      </c>
      <c r="G40" s="1">
        <v>60.676000000000002</v>
      </c>
      <c r="M40" s="1" t="s">
        <v>5</v>
      </c>
      <c r="N40" s="8">
        <v>40574</v>
      </c>
      <c r="O40" s="1">
        <v>36.259599999999999</v>
      </c>
      <c r="Q40" s="1" t="s">
        <v>28</v>
      </c>
      <c r="R40" s="8">
        <v>40574</v>
      </c>
      <c r="S40" s="1">
        <v>110.26730000000001</v>
      </c>
      <c r="U40" s="1" t="s">
        <v>33</v>
      </c>
      <c r="V40" s="8">
        <v>40543</v>
      </c>
      <c r="W40" s="1">
        <v>129.5909</v>
      </c>
      <c r="Y40" s="1" t="s">
        <v>10</v>
      </c>
      <c r="Z40" s="8">
        <v>40574</v>
      </c>
      <c r="AA40" s="1">
        <v>106.0834</v>
      </c>
      <c r="AK40" s="1" t="s">
        <v>7</v>
      </c>
      <c r="AL40" s="8">
        <v>40574</v>
      </c>
      <c r="AM40" s="1">
        <v>154.5926</v>
      </c>
      <c r="AS40" s="1" t="s">
        <v>9</v>
      </c>
      <c r="AT40" s="8">
        <v>40574</v>
      </c>
      <c r="AU40" s="1">
        <v>135.739</v>
      </c>
      <c r="AW40" s="1" t="s">
        <v>31</v>
      </c>
      <c r="AX40" s="8">
        <v>40574</v>
      </c>
      <c r="AY40" s="1">
        <v>109.176</v>
      </c>
      <c r="BA40" s="1" t="s">
        <v>35</v>
      </c>
      <c r="BB40" s="8">
        <v>40574</v>
      </c>
      <c r="BC40" s="1">
        <v>126.2139</v>
      </c>
    </row>
    <row r="41" spans="1:55">
      <c r="A41" s="1" t="s">
        <v>0</v>
      </c>
      <c r="B41" s="8">
        <v>40543</v>
      </c>
      <c r="C41" s="1">
        <v>63.591000000000001</v>
      </c>
      <c r="E41" s="1" t="s">
        <v>4</v>
      </c>
      <c r="F41" s="8">
        <v>40543</v>
      </c>
      <c r="G41" s="1">
        <v>59.981299999999997</v>
      </c>
      <c r="M41" s="1" t="s">
        <v>5</v>
      </c>
      <c r="N41" s="8">
        <v>40543</v>
      </c>
      <c r="O41" s="1">
        <v>33.347499999999997</v>
      </c>
      <c r="Q41" s="1" t="s">
        <v>28</v>
      </c>
      <c r="R41" s="8">
        <v>40543</v>
      </c>
      <c r="S41" s="1">
        <v>106.8916</v>
      </c>
      <c r="Y41" s="1" t="s">
        <v>10</v>
      </c>
      <c r="Z41" s="8">
        <v>40543</v>
      </c>
      <c r="AA41" s="1">
        <v>102.13460000000001</v>
      </c>
      <c r="AK41" s="1" t="s">
        <v>7</v>
      </c>
      <c r="AL41" s="8">
        <v>40543</v>
      </c>
      <c r="AM41" s="1">
        <v>159.33930000000001</v>
      </c>
      <c r="AS41" s="1" t="s">
        <v>9</v>
      </c>
      <c r="AT41" s="8">
        <v>40543</v>
      </c>
      <c r="AU41" s="1">
        <v>131.73830000000001</v>
      </c>
      <c r="AW41" s="1" t="s">
        <v>31</v>
      </c>
      <c r="AX41" s="8">
        <v>40543</v>
      </c>
      <c r="AY41" s="1">
        <v>107.5929</v>
      </c>
      <c r="BA41" s="1" t="s">
        <v>35</v>
      </c>
      <c r="BB41" s="8">
        <v>40543</v>
      </c>
      <c r="BC41" s="1">
        <v>125.0095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CN180"/>
  <sheetViews>
    <sheetView showGridLines="0" tabSelected="1" workbookViewId="0">
      <pane ySplit="1" topLeftCell="A2" activePane="bottomLeft" state="frozen"/>
      <selection pane="bottomLeft"/>
    </sheetView>
  </sheetViews>
  <sheetFormatPr defaultRowHeight="15"/>
  <cols>
    <col min="1" max="1" width="10.140625" style="1" bestFit="1" customWidth="1"/>
    <col min="2" max="2" width="9.7109375" style="1" bestFit="1" customWidth="1"/>
    <col min="3" max="3" width="11.7109375" style="1" bestFit="1" customWidth="1"/>
    <col min="4" max="4" width="12.85546875" style="1" bestFit="1" customWidth="1"/>
    <col min="5" max="5" width="12.5703125" style="1" bestFit="1" customWidth="1"/>
    <col min="6" max="6" width="14.42578125" style="1" customWidth="1"/>
    <col min="7" max="7" width="11.7109375" style="1" bestFit="1" customWidth="1"/>
    <col min="8" max="8" width="11.140625" style="1" bestFit="1" customWidth="1"/>
    <col min="9" max="10" width="9" style="1" bestFit="1" customWidth="1"/>
    <col min="11" max="11" width="12.5703125" style="1" bestFit="1" customWidth="1"/>
    <col min="12" max="12" width="13.42578125" style="1" bestFit="1" customWidth="1"/>
    <col min="13" max="13" width="9.140625" style="1"/>
    <col min="14" max="14" width="18" style="1" customWidth="1"/>
    <col min="15" max="15" width="14" style="1" bestFit="1" customWidth="1"/>
    <col min="16" max="25" width="12.7109375" style="1" bestFit="1" customWidth="1"/>
    <col min="26" max="26" width="9.140625" style="1"/>
    <col min="27" max="27" width="16.7109375" style="1" bestFit="1" customWidth="1"/>
    <col min="28" max="28" width="11" style="1" bestFit="1" customWidth="1"/>
    <col min="29" max="29" width="6.5703125" style="1" bestFit="1" customWidth="1"/>
    <col min="30" max="30" width="6.85546875" style="1" bestFit="1" customWidth="1"/>
    <col min="31" max="31" width="12" style="1" bestFit="1" customWidth="1"/>
    <col min="32" max="32" width="14.140625" style="1" bestFit="1" customWidth="1"/>
    <col min="33" max="33" width="11.85546875" style="1" bestFit="1" customWidth="1"/>
    <col min="34" max="34" width="7.28515625" style="1" bestFit="1" customWidth="1"/>
    <col min="35" max="35" width="12.7109375" style="1" customWidth="1"/>
    <col min="36" max="36" width="13" style="1" customWidth="1"/>
    <col min="37" max="37" width="12.28515625" style="1" bestFit="1" customWidth="1"/>
    <col min="38" max="38" width="9.5703125" style="1" bestFit="1" customWidth="1"/>
    <col min="39" max="39" width="8" style="1" bestFit="1" customWidth="1"/>
    <col min="40" max="40" width="8.85546875" style="1" bestFit="1" customWidth="1"/>
    <col min="41" max="41" width="8" style="1" bestFit="1" customWidth="1"/>
    <col min="42" max="42" width="8.85546875" style="1" bestFit="1" customWidth="1"/>
    <col min="43" max="43" width="9.140625" style="1"/>
    <col min="44" max="44" width="9.140625" style="12" bestFit="1" customWidth="1"/>
    <col min="45" max="46" width="7.85546875" style="12" bestFit="1" customWidth="1"/>
    <col min="47" max="47" width="6.85546875" style="12" bestFit="1" customWidth="1"/>
    <col min="48" max="49" width="7.85546875" style="12" bestFit="1" customWidth="1"/>
    <col min="50" max="50" width="6.85546875" style="12" bestFit="1" customWidth="1"/>
    <col min="51" max="52" width="7.85546875" style="12" bestFit="1" customWidth="1"/>
    <col min="53" max="54" width="6.85546875" style="12" bestFit="1" customWidth="1"/>
    <col min="55" max="80" width="9.140625" style="1"/>
    <col min="81" max="81" width="12" style="1" bestFit="1" customWidth="1"/>
    <col min="82" max="82" width="12.7109375" style="1" bestFit="1" customWidth="1"/>
    <col min="83" max="83" width="9.140625" style="1"/>
    <col min="84" max="84" width="12.5703125" style="1" bestFit="1" customWidth="1"/>
    <col min="85" max="85" width="14.5703125" style="1" bestFit="1" customWidth="1"/>
    <col min="86" max="87" width="12" style="1" bestFit="1" customWidth="1"/>
    <col min="88" max="88" width="12.7109375" style="1" bestFit="1" customWidth="1"/>
    <col min="89" max="90" width="9.140625" style="1"/>
    <col min="91" max="91" width="12.5703125" style="1" bestFit="1" customWidth="1"/>
    <col min="92" max="92" width="14.5703125" style="1" bestFit="1" customWidth="1"/>
    <col min="93" max="16384" width="9.140625" style="1"/>
  </cols>
  <sheetData>
    <row r="1" spans="1:92" ht="47.25">
      <c r="A1" s="1" t="s">
        <v>182</v>
      </c>
      <c r="B1" s="9" t="s">
        <v>190</v>
      </c>
      <c r="C1" s="9" t="s">
        <v>191</v>
      </c>
      <c r="D1" s="9" t="s">
        <v>192</v>
      </c>
      <c r="E1" s="9" t="s">
        <v>193</v>
      </c>
      <c r="F1" s="9" t="s">
        <v>194</v>
      </c>
      <c r="G1" s="9" t="s">
        <v>195</v>
      </c>
      <c r="H1" s="9" t="s">
        <v>196</v>
      </c>
      <c r="I1" s="1" t="s">
        <v>197</v>
      </c>
      <c r="J1" s="9" t="s">
        <v>198</v>
      </c>
      <c r="K1" s="9" t="s">
        <v>199</v>
      </c>
      <c r="L1" s="9" t="s">
        <v>200</v>
      </c>
      <c r="N1" s="61" t="s">
        <v>218</v>
      </c>
      <c r="O1" s="62" t="s">
        <v>224</v>
      </c>
      <c r="P1" s="62" t="s">
        <v>225</v>
      </c>
      <c r="Q1" s="62" t="s">
        <v>5</v>
      </c>
      <c r="R1" s="62" t="s">
        <v>233</v>
      </c>
      <c r="S1" s="62" t="s">
        <v>229</v>
      </c>
      <c r="T1" s="62" t="s">
        <v>230</v>
      </c>
      <c r="U1" s="62" t="s">
        <v>231</v>
      </c>
      <c r="V1" s="63" t="s">
        <v>226</v>
      </c>
      <c r="W1" s="62" t="s">
        <v>232</v>
      </c>
      <c r="X1" s="62" t="s">
        <v>228</v>
      </c>
      <c r="Y1" s="62" t="s">
        <v>227</v>
      </c>
      <c r="AA1" s="14" t="s">
        <v>182</v>
      </c>
      <c r="AB1" s="15"/>
      <c r="AC1" s="16"/>
      <c r="AD1" s="15" t="s">
        <v>183</v>
      </c>
      <c r="AE1" s="12"/>
      <c r="AF1" s="32" t="s">
        <v>224</v>
      </c>
      <c r="AG1" s="32" t="s">
        <v>225</v>
      </c>
      <c r="AH1" s="32" t="s">
        <v>5</v>
      </c>
      <c r="AI1" s="32" t="s">
        <v>233</v>
      </c>
      <c r="AJ1" s="32" t="s">
        <v>229</v>
      </c>
      <c r="AK1" s="32" t="s">
        <v>230</v>
      </c>
      <c r="AL1" s="32" t="s">
        <v>231</v>
      </c>
      <c r="AM1" s="33" t="s">
        <v>226</v>
      </c>
      <c r="AN1" s="32" t="s">
        <v>232</v>
      </c>
      <c r="AO1" s="32" t="s">
        <v>228</v>
      </c>
      <c r="AP1" s="32" t="s">
        <v>227</v>
      </c>
    </row>
    <row r="2" spans="1:92" ht="15.75">
      <c r="A2" s="8">
        <v>40724</v>
      </c>
      <c r="B2" s="1">
        <v>57.255400000000002</v>
      </c>
      <c r="C2" s="1">
        <v>56.1267</v>
      </c>
      <c r="D2" s="1">
        <v>34.840000000000003</v>
      </c>
      <c r="E2" s="1">
        <v>112.8227</v>
      </c>
      <c r="F2" s="1">
        <v>133.78659999999999</v>
      </c>
      <c r="G2" s="1">
        <v>101.39870000000001</v>
      </c>
      <c r="H2" s="1">
        <v>101.1682</v>
      </c>
      <c r="I2" s="1">
        <v>150.86930000000001</v>
      </c>
      <c r="J2" s="1">
        <v>123.4726</v>
      </c>
      <c r="K2" s="1">
        <v>112.7882</v>
      </c>
      <c r="L2" s="1">
        <v>128.90049999999999</v>
      </c>
      <c r="N2" s="64">
        <f t="shared" ref="N2:N38" si="0">A2</f>
        <v>40724</v>
      </c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AA2" s="14">
        <v>40724</v>
      </c>
      <c r="AB2" s="15">
        <v>104.441676</v>
      </c>
      <c r="AC2" s="16">
        <v>100</v>
      </c>
      <c r="AD2" s="17"/>
      <c r="CC2" s="1">
        <f t="array" ref="CC2:CM12">_xll.MCorr(O3:Y38)</f>
        <v>0.99999999999999956</v>
      </c>
      <c r="CD2" s="1">
        <v>0.74181433554320442</v>
      </c>
      <c r="CE2" s="1">
        <v>0.11954426272775152</v>
      </c>
      <c r="CF2" s="1">
        <v>0.52649688300888409</v>
      </c>
      <c r="CG2" s="1">
        <v>0.69610496082535633</v>
      </c>
      <c r="CH2" s="1">
        <v>0.50064981910538098</v>
      </c>
      <c r="CI2" s="1">
        <v>0.21269842875985934</v>
      </c>
      <c r="CJ2" s="1">
        <v>0.73605050243453018</v>
      </c>
      <c r="CK2" s="1">
        <v>0.47542445598195893</v>
      </c>
      <c r="CL2" s="1">
        <v>0.54681350207372026</v>
      </c>
      <c r="CM2" s="1">
        <v>0.7349698025934065</v>
      </c>
    </row>
    <row r="3" spans="1:92" ht="15.75">
      <c r="A3" s="8">
        <v>40755</v>
      </c>
      <c r="B3" s="1">
        <v>57.7911</v>
      </c>
      <c r="C3" s="1">
        <v>56.150199999999998</v>
      </c>
      <c r="D3" s="1">
        <v>34.807600000000001</v>
      </c>
      <c r="E3" s="1">
        <v>113.0694</v>
      </c>
      <c r="F3" s="1">
        <v>134.023</v>
      </c>
      <c r="G3" s="1">
        <v>101.2183</v>
      </c>
      <c r="H3" s="1">
        <v>101.6268</v>
      </c>
      <c r="I3" s="1">
        <v>150.24979999999999</v>
      </c>
      <c r="J3" s="1">
        <v>118.55759999999999</v>
      </c>
      <c r="K3" s="1">
        <v>112.2131</v>
      </c>
      <c r="L3" s="1">
        <v>129.47900000000001</v>
      </c>
      <c r="N3" s="64">
        <f t="shared" si="0"/>
        <v>40755</v>
      </c>
      <c r="O3" s="65">
        <f t="shared" ref="O3:O38" si="1">LN(B3/B2)</f>
        <v>9.3128234532516684E-3</v>
      </c>
      <c r="P3" s="65">
        <f t="shared" ref="P3:P38" si="2">LN(C3/C2)</f>
        <v>4.1860792991536231E-4</v>
      </c>
      <c r="Q3" s="65">
        <f t="shared" ref="Q3:Q38" si="3">LN(D3/D2)</f>
        <v>-9.3039824307611786E-4</v>
      </c>
      <c r="R3" s="65">
        <f t="shared" ref="R3:R38" si="4">LN(E3/E2)</f>
        <v>2.1842295333116251E-3</v>
      </c>
      <c r="S3" s="65">
        <f t="shared" ref="S3:S38" si="5">LN(F3/F2)</f>
        <v>1.7654338111860984E-3</v>
      </c>
      <c r="T3" s="65">
        <f t="shared" ref="T3:T38" si="6">LN(G3/G2)</f>
        <v>-1.7807000169688478E-3</v>
      </c>
      <c r="U3" s="65">
        <f t="shared" ref="U3:U38" si="7">LN(H3/H2)</f>
        <v>4.5228016642396909E-3</v>
      </c>
      <c r="V3" s="65">
        <f t="shared" ref="V3:V38" si="8">LN(I3/I2)</f>
        <v>-4.1146567855157119E-3</v>
      </c>
      <c r="W3" s="65">
        <f t="shared" ref="W3:W38" si="9">LN(J3/J2)</f>
        <v>-4.0620350676855793E-2</v>
      </c>
      <c r="X3" s="65">
        <f t="shared" ref="X3:X38" si="10">LN(K3/K2)</f>
        <v>-5.1119815964850868E-3</v>
      </c>
      <c r="Y3" s="65">
        <f t="shared" ref="Y3:Y38" si="11">LN(L3/L2)</f>
        <v>4.4779169141565779E-3</v>
      </c>
      <c r="AA3" s="14">
        <v>40755</v>
      </c>
      <c r="AB3" s="15">
        <v>103.630636</v>
      </c>
      <c r="AC3" s="16">
        <f t="shared" ref="AC3:AC38" si="12">($AC$2/$AB$2)*AB3</f>
        <v>99.223451756940392</v>
      </c>
      <c r="AD3" s="17">
        <f t="shared" ref="AD3:AD38" si="13">LN(AC3/AC2)</f>
        <v>-7.7957907973057053E-3</v>
      </c>
      <c r="AF3" s="13">
        <f t="shared" ref="AF3:AP3" si="14">O3-$AD3</f>
        <v>1.7108614250557375E-2</v>
      </c>
      <c r="AG3" s="13">
        <f t="shared" si="14"/>
        <v>8.2143987272210676E-3</v>
      </c>
      <c r="AH3" s="13">
        <f t="shared" si="14"/>
        <v>6.8653925542295872E-3</v>
      </c>
      <c r="AI3" s="13">
        <f t="shared" si="14"/>
        <v>9.9800203306173313E-3</v>
      </c>
      <c r="AJ3" s="13">
        <f t="shared" si="14"/>
        <v>9.5612246084918039E-3</v>
      </c>
      <c r="AK3" s="13">
        <f t="shared" si="14"/>
        <v>6.0150907803368575E-3</v>
      </c>
      <c r="AL3" s="13">
        <f t="shared" si="14"/>
        <v>1.2318592461545395E-2</v>
      </c>
      <c r="AM3" s="13">
        <f t="shared" si="14"/>
        <v>3.6811340117899934E-3</v>
      </c>
      <c r="AN3" s="13">
        <f t="shared" si="14"/>
        <v>-3.2824559879550089E-2</v>
      </c>
      <c r="AO3" s="13">
        <f t="shared" si="14"/>
        <v>2.6838092008206185E-3</v>
      </c>
      <c r="AP3" s="13">
        <f t="shared" si="14"/>
        <v>1.2273707711462283E-2</v>
      </c>
      <c r="AR3" s="12" t="str">
        <f>IF(AF3&lt;0,AF3," ")</f>
        <v xml:space="preserve"> </v>
      </c>
      <c r="AS3" s="12" t="str">
        <f t="shared" ref="AS3:BB3" si="15">IF(AG3&lt;0,AG3," ")</f>
        <v xml:space="preserve"> </v>
      </c>
      <c r="AT3" s="12" t="str">
        <f t="shared" si="15"/>
        <v xml:space="preserve"> </v>
      </c>
      <c r="AU3" s="12" t="str">
        <f t="shared" si="15"/>
        <v xml:space="preserve"> </v>
      </c>
      <c r="AV3" s="12" t="str">
        <f t="shared" si="15"/>
        <v xml:space="preserve"> </v>
      </c>
      <c r="AW3" s="12" t="str">
        <f t="shared" si="15"/>
        <v xml:space="preserve"> </v>
      </c>
      <c r="AX3" s="12" t="str">
        <f t="shared" si="15"/>
        <v xml:space="preserve"> </v>
      </c>
      <c r="AY3" s="12" t="str">
        <f t="shared" si="15"/>
        <v xml:space="preserve"> </v>
      </c>
      <c r="AZ3" s="12">
        <f t="shared" si="15"/>
        <v>-3.2824559879550089E-2</v>
      </c>
      <c r="BA3" s="12" t="str">
        <f t="shared" si="15"/>
        <v xml:space="preserve"> </v>
      </c>
      <c r="BB3" s="12" t="str">
        <f t="shared" si="15"/>
        <v xml:space="preserve"> </v>
      </c>
      <c r="BD3" s="23" t="str">
        <f>IFERROR(AR3^2," ")</f>
        <v xml:space="preserve"> </v>
      </c>
      <c r="BE3" s="23" t="str">
        <f t="shared" ref="BE3:BN3" si="16">IFERROR(AS3^2," ")</f>
        <v xml:space="preserve"> </v>
      </c>
      <c r="BF3" s="23" t="str">
        <f t="shared" si="16"/>
        <v xml:space="preserve"> </v>
      </c>
      <c r="BG3" s="23" t="str">
        <f t="shared" si="16"/>
        <v xml:space="preserve"> </v>
      </c>
      <c r="BH3" s="23" t="str">
        <f t="shared" si="16"/>
        <v xml:space="preserve"> </v>
      </c>
      <c r="BI3" s="23" t="str">
        <f t="shared" si="16"/>
        <v xml:space="preserve"> </v>
      </c>
      <c r="BJ3" s="23" t="str">
        <f t="shared" si="16"/>
        <v xml:space="preserve"> </v>
      </c>
      <c r="BK3" s="23" t="str">
        <f t="shared" si="16"/>
        <v xml:space="preserve"> </v>
      </c>
      <c r="BL3" s="23">
        <f t="shared" si="16"/>
        <v>1.0774517312861693E-3</v>
      </c>
      <c r="BM3" s="23" t="str">
        <f t="shared" si="16"/>
        <v xml:space="preserve"> </v>
      </c>
      <c r="BN3" s="23" t="str">
        <f t="shared" si="16"/>
        <v xml:space="preserve"> </v>
      </c>
      <c r="BP3" s="12">
        <f>IF(AF3&gt;0,AF3," ")</f>
        <v>1.7108614250557375E-2</v>
      </c>
      <c r="BQ3" s="12">
        <f t="shared" ref="BQ3:BZ3" si="17">IF(AG3&gt;0,AG3," ")</f>
        <v>8.2143987272210676E-3</v>
      </c>
      <c r="BR3" s="12">
        <f t="shared" si="17"/>
        <v>6.8653925542295872E-3</v>
      </c>
      <c r="BS3" s="12">
        <f t="shared" si="17"/>
        <v>9.9800203306173313E-3</v>
      </c>
      <c r="BT3" s="12">
        <f t="shared" si="17"/>
        <v>9.5612246084918039E-3</v>
      </c>
      <c r="BU3" s="12">
        <f t="shared" si="17"/>
        <v>6.0150907803368575E-3</v>
      </c>
      <c r="BV3" s="12">
        <f t="shared" si="17"/>
        <v>1.2318592461545395E-2</v>
      </c>
      <c r="BW3" s="12">
        <f t="shared" si="17"/>
        <v>3.6811340117899934E-3</v>
      </c>
      <c r="BX3" s="12" t="str">
        <f t="shared" si="17"/>
        <v xml:space="preserve"> </v>
      </c>
      <c r="BY3" s="12">
        <f t="shared" si="17"/>
        <v>2.6838092008206185E-3</v>
      </c>
      <c r="BZ3" s="12">
        <f t="shared" si="17"/>
        <v>1.2273707711462283E-2</v>
      </c>
      <c r="CA3" s="12"/>
      <c r="CC3" s="1">
        <v>0.74181433554320442</v>
      </c>
      <c r="CD3" s="1">
        <v>1.0000000000000004</v>
      </c>
      <c r="CE3" s="1">
        <v>6.6863526005838864E-2</v>
      </c>
      <c r="CF3" s="1">
        <v>0.61585508011993761</v>
      </c>
      <c r="CG3" s="1">
        <v>0.69983754149827948</v>
      </c>
      <c r="CH3" s="1">
        <v>0.54724379336670559</v>
      </c>
      <c r="CI3" s="1">
        <v>0.34897914278416547</v>
      </c>
      <c r="CJ3" s="1">
        <v>0.74236154462348902</v>
      </c>
      <c r="CK3" s="1">
        <v>0.64027298825133294</v>
      </c>
      <c r="CL3" s="1">
        <v>0.49275936002193998</v>
      </c>
      <c r="CM3" s="1">
        <v>0.69567695057499723</v>
      </c>
    </row>
    <row r="4" spans="1:92" ht="15.75">
      <c r="A4" s="8">
        <v>40786</v>
      </c>
      <c r="B4" s="1">
        <v>51.770699999999998</v>
      </c>
      <c r="C4" s="1">
        <v>50.076599999999999</v>
      </c>
      <c r="D4" s="1">
        <v>33.374299999999998</v>
      </c>
      <c r="E4" s="1">
        <v>112.4543</v>
      </c>
      <c r="F4" s="1">
        <v>131.46850000000001</v>
      </c>
      <c r="G4" s="1">
        <v>93.983199999999997</v>
      </c>
      <c r="H4" s="1">
        <v>101.7345</v>
      </c>
      <c r="I4" s="1">
        <v>138.65880000000001</v>
      </c>
      <c r="J4" s="1">
        <v>108.74550000000001</v>
      </c>
      <c r="K4" s="1">
        <v>110.6169</v>
      </c>
      <c r="L4" s="1">
        <v>127.78959999999999</v>
      </c>
      <c r="N4" s="64">
        <f t="shared" si="0"/>
        <v>40786</v>
      </c>
      <c r="O4" s="65">
        <f t="shared" si="1"/>
        <v>-0.11001043241675205</v>
      </c>
      <c r="P4" s="65">
        <f t="shared" si="2"/>
        <v>-0.1144764099525916</v>
      </c>
      <c r="Q4" s="65">
        <f t="shared" si="3"/>
        <v>-4.2049611023536881E-2</v>
      </c>
      <c r="R4" s="65">
        <f t="shared" si="4"/>
        <v>-5.4548725940866015E-3</v>
      </c>
      <c r="S4" s="65">
        <f t="shared" si="5"/>
        <v>-1.9244147816786638E-2</v>
      </c>
      <c r="T4" s="65">
        <f t="shared" si="6"/>
        <v>-7.4163527652292255E-2</v>
      </c>
      <c r="U4" s="65">
        <f t="shared" si="7"/>
        <v>1.0591986781071133E-3</v>
      </c>
      <c r="V4" s="65">
        <f t="shared" si="8"/>
        <v>-8.0283003084950372E-2</v>
      </c>
      <c r="W4" s="65">
        <f t="shared" si="9"/>
        <v>-8.6388628625604966E-2</v>
      </c>
      <c r="X4" s="65">
        <f t="shared" si="10"/>
        <v>-1.4326861758024462E-2</v>
      </c>
      <c r="Y4" s="65">
        <f t="shared" si="11"/>
        <v>-1.3133544347390683E-2</v>
      </c>
      <c r="AA4" s="14">
        <v>40786</v>
      </c>
      <c r="AB4" s="15">
        <v>103.51911800000001</v>
      </c>
      <c r="AC4" s="16">
        <f t="shared" si="12"/>
        <v>99.116676373519709</v>
      </c>
      <c r="AD4" s="17">
        <f t="shared" si="13"/>
        <v>-1.0766897726868245E-3</v>
      </c>
      <c r="AF4" s="13">
        <f t="shared" ref="AF4:AF38" si="18">O4-$AD4</f>
        <v>-0.10893374264406523</v>
      </c>
      <c r="AG4" s="13">
        <f t="shared" ref="AG4:AG38" si="19">P4-$AD4</f>
        <v>-0.11339972017990478</v>
      </c>
      <c r="AH4" s="13">
        <f t="shared" ref="AH4:AH38" si="20">Q4-$AD4</f>
        <v>-4.0972921250850058E-2</v>
      </c>
      <c r="AI4" s="13">
        <f t="shared" ref="AI4:AI38" si="21">R4-$AD4</f>
        <v>-4.3781828213997767E-3</v>
      </c>
      <c r="AJ4" s="13">
        <f t="shared" ref="AJ4:AJ38" si="22">S4-$AD4</f>
        <v>-1.8167458044099815E-2</v>
      </c>
      <c r="AK4" s="13">
        <f t="shared" ref="AK4:AK38" si="23">T4-$AD4</f>
        <v>-7.3086837879605432E-2</v>
      </c>
      <c r="AL4" s="13">
        <f t="shared" ref="AL4:AL38" si="24">U4-$AD4</f>
        <v>2.1358884507939376E-3</v>
      </c>
      <c r="AM4" s="13">
        <f t="shared" ref="AM4:AM38" si="25">V4-$AD4</f>
        <v>-7.9206313312263549E-2</v>
      </c>
      <c r="AN4" s="13">
        <f t="shared" ref="AN4:AN38" si="26">W4-$AD4</f>
        <v>-8.5311938852918143E-2</v>
      </c>
      <c r="AO4" s="13">
        <f t="shared" ref="AO4:AO38" si="27">X4-$AD4</f>
        <v>-1.3250171985337638E-2</v>
      </c>
      <c r="AP4" s="13">
        <f t="shared" ref="AP4:AP38" si="28">Y4-$AD4</f>
        <v>-1.2056854574703858E-2</v>
      </c>
      <c r="AR4" s="12">
        <f t="shared" ref="AR4:AR38" si="29">IF(AF4&lt;0,AF4," ")</f>
        <v>-0.10893374264406523</v>
      </c>
      <c r="AS4" s="12">
        <f t="shared" ref="AS4:AS38" si="30">IF(AG4&lt;0,AG4," ")</f>
        <v>-0.11339972017990478</v>
      </c>
      <c r="AT4" s="12">
        <f t="shared" ref="AT4:AT38" si="31">IF(AH4&lt;0,AH4," ")</f>
        <v>-4.0972921250850058E-2</v>
      </c>
      <c r="AU4" s="12">
        <f t="shared" ref="AU4:AU38" si="32">IF(AI4&lt;0,AI4," ")</f>
        <v>-4.3781828213997767E-3</v>
      </c>
      <c r="AV4" s="12">
        <f t="shared" ref="AV4:AV38" si="33">IF(AJ4&lt;0,AJ4," ")</f>
        <v>-1.8167458044099815E-2</v>
      </c>
      <c r="AW4" s="12">
        <f t="shared" ref="AW4:AW38" si="34">IF(AK4&lt;0,AK4," ")</f>
        <v>-7.3086837879605432E-2</v>
      </c>
      <c r="AX4" s="12" t="str">
        <f t="shared" ref="AX4:AX38" si="35">IF(AL4&lt;0,AL4," ")</f>
        <v xml:space="preserve"> </v>
      </c>
      <c r="AY4" s="12">
        <f t="shared" ref="AY4:AY38" si="36">IF(AM4&lt;0,AM4," ")</f>
        <v>-7.9206313312263549E-2</v>
      </c>
      <c r="AZ4" s="12">
        <f t="shared" ref="AZ4:AZ38" si="37">IF(AN4&lt;0,AN4," ")</f>
        <v>-8.5311938852918143E-2</v>
      </c>
      <c r="BA4" s="12">
        <f t="shared" ref="BA4:BA38" si="38">IF(AO4&lt;0,AO4," ")</f>
        <v>-1.3250171985337638E-2</v>
      </c>
      <c r="BB4" s="12">
        <f t="shared" ref="BB4:BB38" si="39">IF(AP4&lt;0,AP4," ")</f>
        <v>-1.2056854574703858E-2</v>
      </c>
      <c r="BD4" s="23">
        <f t="shared" ref="BD4:BD38" si="40">IFERROR(AR4^2," ")</f>
        <v>1.1866560286443437E-2</v>
      </c>
      <c r="BE4" s="23">
        <f t="shared" ref="BE4:BE38" si="41">IFERROR(AS4^2," ")</f>
        <v>1.2859496536880703E-2</v>
      </c>
      <c r="BF4" s="23">
        <f t="shared" ref="BF4:BF38" si="42">IFERROR(AT4^2," ")</f>
        <v>1.6787802758283603E-3</v>
      </c>
      <c r="BG4" s="23">
        <f t="shared" ref="BG4:BG38" si="43">IFERROR(AU4^2," ")</f>
        <v>1.9168484817600108E-5</v>
      </c>
      <c r="BH4" s="23">
        <f t="shared" ref="BH4:BH38" si="44">IFERROR(AV4^2," ")</f>
        <v>3.3005653178412705E-4</v>
      </c>
      <c r="BI4" s="23">
        <f t="shared" ref="BI4:BI38" si="45">IFERROR(AW4^2," ")</f>
        <v>5.3416858712397276E-3</v>
      </c>
      <c r="BJ4" s="23" t="str">
        <f t="shared" ref="BJ4:BJ38" si="46">IFERROR(AX4^2," ")</f>
        <v xml:space="preserve"> </v>
      </c>
      <c r="BK4" s="23">
        <f t="shared" ref="BK4:BK38" si="47">IFERROR(AY4^2," ")</f>
        <v>6.273640068520458E-3</v>
      </c>
      <c r="BL4" s="23">
        <f t="shared" ref="BL4:BL38" si="48">IFERROR(AZ4^2," ")</f>
        <v>7.2781269108440445E-3</v>
      </c>
      <c r="BM4" s="23">
        <f t="shared" ref="BM4:BM38" si="49">IFERROR(BA4^2," ")</f>
        <v>1.7556705764102635E-4</v>
      </c>
      <c r="BN4" s="23">
        <f t="shared" ref="BN4:BN38" si="50">IFERROR(BB4^2," ")</f>
        <v>1.4536774223555734E-4</v>
      </c>
      <c r="BP4" s="12" t="str">
        <f t="shared" ref="BP4:BP38" si="51">IF(AF4&gt;0,AF4," ")</f>
        <v xml:space="preserve"> </v>
      </c>
      <c r="BQ4" s="12" t="str">
        <f t="shared" ref="BQ4:BQ38" si="52">IF(AG4&gt;0,AG4," ")</f>
        <v xml:space="preserve"> </v>
      </c>
      <c r="BR4" s="12" t="str">
        <f t="shared" ref="BR4:BR38" si="53">IF(AH4&gt;0,AH4," ")</f>
        <v xml:space="preserve"> </v>
      </c>
      <c r="BS4" s="12" t="str">
        <f t="shared" ref="BS4:BS38" si="54">IF(AI4&gt;0,AI4," ")</f>
        <v xml:space="preserve"> </v>
      </c>
      <c r="BT4" s="12" t="str">
        <f t="shared" ref="BT4:BT38" si="55">IF(AJ4&gt;0,AJ4," ")</f>
        <v xml:space="preserve"> </v>
      </c>
      <c r="BU4" s="12" t="str">
        <f t="shared" ref="BU4:BU38" si="56">IF(AK4&gt;0,AK4," ")</f>
        <v xml:space="preserve"> </v>
      </c>
      <c r="BV4" s="12">
        <f t="shared" ref="BV4:BV38" si="57">IF(AL4&gt;0,AL4," ")</f>
        <v>2.1358884507939376E-3</v>
      </c>
      <c r="BW4" s="12" t="str">
        <f t="shared" ref="BW4:BW38" si="58">IF(AM4&gt;0,AM4," ")</f>
        <v xml:space="preserve"> </v>
      </c>
      <c r="BX4" s="12" t="str">
        <f t="shared" ref="BX4:BX38" si="59">IF(AN4&gt;0,AN4," ")</f>
        <v xml:space="preserve"> </v>
      </c>
      <c r="BY4" s="12" t="str">
        <f t="shared" ref="BY4:BY38" si="60">IF(AO4&gt;0,AO4," ")</f>
        <v xml:space="preserve"> </v>
      </c>
      <c r="BZ4" s="12" t="str">
        <f t="shared" ref="BZ4:BZ38" si="61">IF(AP4&gt;0,AP4," ")</f>
        <v xml:space="preserve"> </v>
      </c>
      <c r="CA4" s="12"/>
      <c r="CC4" s="1">
        <v>0.11954426272775152</v>
      </c>
      <c r="CD4" s="1">
        <v>6.6863526005838864E-2</v>
      </c>
      <c r="CE4" s="1">
        <v>1.0000000000000002</v>
      </c>
      <c r="CF4" s="1">
        <v>0.33300750982385846</v>
      </c>
      <c r="CG4" s="1">
        <v>0.29198789148449528</v>
      </c>
      <c r="CH4" s="1">
        <v>0.61696116303186854</v>
      </c>
      <c r="CI4" s="1">
        <v>0.31567063220214797</v>
      </c>
      <c r="CJ4" s="1">
        <v>0.10748088297318129</v>
      </c>
      <c r="CK4" s="1">
        <v>0.32652410288397676</v>
      </c>
      <c r="CL4" s="1">
        <v>0.452988378319369</v>
      </c>
      <c r="CM4" s="1">
        <v>0.29843338415646531</v>
      </c>
    </row>
    <row r="5" spans="1:92" ht="15.75">
      <c r="A5" s="8">
        <v>40816</v>
      </c>
      <c r="B5" s="1">
        <v>47.956699999999998</v>
      </c>
      <c r="C5" s="1">
        <v>45.938800000000001</v>
      </c>
      <c r="D5" s="1">
        <v>32.2014</v>
      </c>
      <c r="E5" s="1">
        <v>111.9768</v>
      </c>
      <c r="F5" s="1">
        <v>128.39689999999999</v>
      </c>
      <c r="G5" s="1">
        <v>88.955500000000001</v>
      </c>
      <c r="H5" s="1">
        <v>101.3464</v>
      </c>
      <c r="I5" s="1">
        <v>129.8878</v>
      </c>
      <c r="J5" s="1">
        <v>98.007900000000006</v>
      </c>
      <c r="K5" s="1">
        <v>110.1484</v>
      </c>
      <c r="L5" s="1">
        <v>126.1236</v>
      </c>
      <c r="N5" s="64">
        <f t="shared" si="0"/>
        <v>40816</v>
      </c>
      <c r="O5" s="65">
        <f t="shared" si="1"/>
        <v>-7.6525831714275017E-2</v>
      </c>
      <c r="P5" s="65">
        <f t="shared" si="2"/>
        <v>-8.6243757220952344E-2</v>
      </c>
      <c r="Q5" s="65">
        <f t="shared" si="3"/>
        <v>-3.5776212851609118E-2</v>
      </c>
      <c r="R5" s="65">
        <f t="shared" si="4"/>
        <v>-4.2552099107475592E-3</v>
      </c>
      <c r="S5" s="65">
        <f t="shared" si="5"/>
        <v>-2.3641031534176724E-2</v>
      </c>
      <c r="T5" s="65">
        <f t="shared" si="6"/>
        <v>-5.4979798202360167E-2</v>
      </c>
      <c r="U5" s="65">
        <f t="shared" si="7"/>
        <v>-3.8221267728089114E-3</v>
      </c>
      <c r="V5" s="65">
        <f t="shared" si="8"/>
        <v>-6.5345238347495366E-2</v>
      </c>
      <c r="W5" s="65">
        <f t="shared" si="9"/>
        <v>-0.1039622021358239</v>
      </c>
      <c r="X5" s="65">
        <f t="shared" si="10"/>
        <v>-4.2443328123620058E-3</v>
      </c>
      <c r="Y5" s="65">
        <f t="shared" si="11"/>
        <v>-1.3122782967276231E-2</v>
      </c>
      <c r="AA5" s="14">
        <v>40816</v>
      </c>
      <c r="AB5" s="15">
        <v>103.4076</v>
      </c>
      <c r="AC5" s="16">
        <f t="shared" si="12"/>
        <v>99.009900990099013</v>
      </c>
      <c r="AD5" s="17">
        <f t="shared" si="13"/>
        <v>-1.0778502831754963E-3</v>
      </c>
      <c r="AF5" s="13">
        <f t="shared" si="18"/>
        <v>-7.5447981431099514E-2</v>
      </c>
      <c r="AG5" s="13">
        <f t="shared" si="19"/>
        <v>-8.5165906937776842E-2</v>
      </c>
      <c r="AH5" s="13">
        <f t="shared" si="20"/>
        <v>-3.4698362568433623E-2</v>
      </c>
      <c r="AI5" s="13">
        <f t="shared" si="21"/>
        <v>-3.1773596275720632E-3</v>
      </c>
      <c r="AJ5" s="13">
        <f t="shared" si="22"/>
        <v>-2.2563181251001228E-2</v>
      </c>
      <c r="AK5" s="13">
        <f t="shared" si="23"/>
        <v>-5.3901947919184671E-2</v>
      </c>
      <c r="AL5" s="13">
        <f t="shared" si="24"/>
        <v>-2.7442764896334149E-3</v>
      </c>
      <c r="AM5" s="13">
        <f t="shared" si="25"/>
        <v>-6.4267388064319864E-2</v>
      </c>
      <c r="AN5" s="13">
        <f t="shared" si="26"/>
        <v>-0.1028843518526484</v>
      </c>
      <c r="AO5" s="13">
        <f t="shared" si="27"/>
        <v>-3.1664825291865097E-3</v>
      </c>
      <c r="AP5" s="13">
        <f t="shared" si="28"/>
        <v>-1.2044932684100734E-2</v>
      </c>
      <c r="AR5" s="12">
        <f t="shared" si="29"/>
        <v>-7.5447981431099514E-2</v>
      </c>
      <c r="AS5" s="12">
        <f t="shared" si="30"/>
        <v>-8.5165906937776842E-2</v>
      </c>
      <c r="AT5" s="12">
        <f t="shared" si="31"/>
        <v>-3.4698362568433623E-2</v>
      </c>
      <c r="AU5" s="12">
        <f t="shared" si="32"/>
        <v>-3.1773596275720632E-3</v>
      </c>
      <c r="AV5" s="12">
        <f t="shared" si="33"/>
        <v>-2.2563181251001228E-2</v>
      </c>
      <c r="AW5" s="12">
        <f t="shared" si="34"/>
        <v>-5.3901947919184671E-2</v>
      </c>
      <c r="AX5" s="12">
        <f t="shared" si="35"/>
        <v>-2.7442764896334149E-3</v>
      </c>
      <c r="AY5" s="12">
        <f t="shared" si="36"/>
        <v>-6.4267388064319864E-2</v>
      </c>
      <c r="AZ5" s="12">
        <f t="shared" si="37"/>
        <v>-0.1028843518526484</v>
      </c>
      <c r="BA5" s="12">
        <f t="shared" si="38"/>
        <v>-3.1664825291865097E-3</v>
      </c>
      <c r="BB5" s="12">
        <f t="shared" si="39"/>
        <v>-1.2044932684100734E-2</v>
      </c>
      <c r="BD5" s="23">
        <f t="shared" si="40"/>
        <v>5.6923979020275369E-3</v>
      </c>
      <c r="BE5" s="23">
        <f t="shared" si="41"/>
        <v>7.2532317045340654E-3</v>
      </c>
      <c r="BF5" s="23">
        <f t="shared" si="42"/>
        <v>1.2039763649304756E-3</v>
      </c>
      <c r="BG5" s="23">
        <f t="shared" si="43"/>
        <v>1.009561420292488E-5</v>
      </c>
      <c r="BH5" s="23">
        <f t="shared" si="44"/>
        <v>5.0909714816553336E-4</v>
      </c>
      <c r="BI5" s="23">
        <f t="shared" si="45"/>
        <v>2.9054199894824966E-3</v>
      </c>
      <c r="BJ5" s="23">
        <f t="shared" si="46"/>
        <v>7.5310534515546986E-6</v>
      </c>
      <c r="BK5" s="23">
        <f t="shared" si="47"/>
        <v>4.1302971686098837E-3</v>
      </c>
      <c r="BL5" s="23">
        <f t="shared" si="48"/>
        <v>1.0585189856139555E-2</v>
      </c>
      <c r="BM5" s="23">
        <f t="shared" si="49"/>
        <v>1.0026611607643395E-5</v>
      </c>
      <c r="BN5" s="23">
        <f t="shared" si="50"/>
        <v>1.450804033645181E-4</v>
      </c>
      <c r="BP5" s="12" t="str">
        <f t="shared" si="51"/>
        <v xml:space="preserve"> </v>
      </c>
      <c r="BQ5" s="12" t="str">
        <f t="shared" si="52"/>
        <v xml:space="preserve"> </v>
      </c>
      <c r="BR5" s="12" t="str">
        <f t="shared" si="53"/>
        <v xml:space="preserve"> </v>
      </c>
      <c r="BS5" s="12" t="str">
        <f t="shared" si="54"/>
        <v xml:space="preserve"> </v>
      </c>
      <c r="BT5" s="12" t="str">
        <f t="shared" si="55"/>
        <v xml:space="preserve"> </v>
      </c>
      <c r="BU5" s="12" t="str">
        <f t="shared" si="56"/>
        <v xml:space="preserve"> </v>
      </c>
      <c r="BV5" s="12" t="str">
        <f t="shared" si="57"/>
        <v xml:space="preserve"> </v>
      </c>
      <c r="BW5" s="12" t="str">
        <f t="shared" si="58"/>
        <v xml:space="preserve"> </v>
      </c>
      <c r="BX5" s="12" t="str">
        <f t="shared" si="59"/>
        <v xml:space="preserve"> </v>
      </c>
      <c r="BY5" s="12" t="str">
        <f t="shared" si="60"/>
        <v xml:space="preserve"> </v>
      </c>
      <c r="BZ5" s="12" t="str">
        <f t="shared" si="61"/>
        <v xml:space="preserve"> </v>
      </c>
      <c r="CA5" s="12"/>
      <c r="CC5" s="1">
        <v>0.52649688300888409</v>
      </c>
      <c r="CD5" s="1">
        <v>0.61585508011993761</v>
      </c>
      <c r="CE5" s="1">
        <v>0.33300750982385846</v>
      </c>
      <c r="CF5" s="1">
        <v>1</v>
      </c>
      <c r="CG5" s="1">
        <v>0.72338186251204395</v>
      </c>
      <c r="CH5" s="1">
        <v>0.6020550400430702</v>
      </c>
      <c r="CI5" s="1">
        <v>0.46117433618211084</v>
      </c>
      <c r="CJ5" s="1">
        <v>0.46729056433513172</v>
      </c>
      <c r="CK5" s="1">
        <v>0.55154533376957127</v>
      </c>
      <c r="CL5" s="1">
        <v>0.82656143083245004</v>
      </c>
      <c r="CM5" s="1">
        <v>0.79418357948657747</v>
      </c>
    </row>
    <row r="6" spans="1:92" ht="15.75">
      <c r="A6" s="8">
        <v>40847</v>
      </c>
      <c r="B6" s="1">
        <v>50.706400000000002</v>
      </c>
      <c r="C6" s="1">
        <v>46.171900000000001</v>
      </c>
      <c r="D6" s="1">
        <v>32.383099999999999</v>
      </c>
      <c r="E6" s="1">
        <v>112.3336</v>
      </c>
      <c r="F6" s="1">
        <v>129.80680000000001</v>
      </c>
      <c r="G6" s="1">
        <v>90.479299999999995</v>
      </c>
      <c r="H6" s="1">
        <v>101.45269999999999</v>
      </c>
      <c r="I6" s="1">
        <v>136.68610000000001</v>
      </c>
      <c r="J6" s="1">
        <v>97.553899999999999</v>
      </c>
      <c r="K6" s="1">
        <v>111.1373</v>
      </c>
      <c r="L6" s="1">
        <v>127.1639</v>
      </c>
      <c r="N6" s="64">
        <f t="shared" si="0"/>
        <v>40847</v>
      </c>
      <c r="O6" s="65">
        <f t="shared" si="1"/>
        <v>5.5753614919542407E-2</v>
      </c>
      <c r="P6" s="65">
        <f t="shared" si="2"/>
        <v>5.0613120431757218E-3</v>
      </c>
      <c r="Q6" s="65">
        <f t="shared" si="3"/>
        <v>5.6267519107531579E-3</v>
      </c>
      <c r="R6" s="65">
        <f t="shared" si="4"/>
        <v>3.1813085877679336E-3</v>
      </c>
      <c r="S6" s="65">
        <f t="shared" si="5"/>
        <v>1.0920943525221789E-2</v>
      </c>
      <c r="T6" s="65">
        <f t="shared" si="6"/>
        <v>1.6984850571123266E-2</v>
      </c>
      <c r="U6" s="65">
        <f t="shared" si="7"/>
        <v>1.0483282197526803E-3</v>
      </c>
      <c r="V6" s="65">
        <f t="shared" si="8"/>
        <v>5.1016055176250359E-2</v>
      </c>
      <c r="W6" s="65">
        <f t="shared" si="9"/>
        <v>-4.6430418988226696E-3</v>
      </c>
      <c r="X6" s="65">
        <f t="shared" si="10"/>
        <v>8.9378263770279829E-3</v>
      </c>
      <c r="Y6" s="65">
        <f t="shared" si="11"/>
        <v>8.2144270812475554E-3</v>
      </c>
      <c r="AA6" s="14">
        <v>40847</v>
      </c>
      <c r="AB6" s="15">
        <v>103.681326</v>
      </c>
      <c r="AC6" s="16">
        <f t="shared" si="12"/>
        <v>99.271986022131614</v>
      </c>
      <c r="AD6" s="17">
        <f t="shared" si="13"/>
        <v>2.6435615336501514E-3</v>
      </c>
      <c r="AF6" s="13">
        <f t="shared" si="18"/>
        <v>5.3110053385892253E-2</v>
      </c>
      <c r="AG6" s="13">
        <f t="shared" si="19"/>
        <v>2.4177505095255704E-3</v>
      </c>
      <c r="AH6" s="13">
        <f t="shared" si="20"/>
        <v>2.9831903771030065E-3</v>
      </c>
      <c r="AI6" s="13">
        <f t="shared" si="21"/>
        <v>5.3774705411778218E-4</v>
      </c>
      <c r="AJ6" s="13">
        <f t="shared" si="22"/>
        <v>8.2773819915716376E-3</v>
      </c>
      <c r="AK6" s="13">
        <f t="shared" si="23"/>
        <v>1.4341289037473115E-2</v>
      </c>
      <c r="AL6" s="13">
        <f t="shared" si="24"/>
        <v>-1.5952333138974711E-3</v>
      </c>
      <c r="AM6" s="13">
        <f t="shared" si="25"/>
        <v>4.8372493642600205E-2</v>
      </c>
      <c r="AN6" s="13">
        <f t="shared" si="26"/>
        <v>-7.2866034324728206E-3</v>
      </c>
      <c r="AO6" s="13">
        <f t="shared" si="27"/>
        <v>6.2942648433778319E-3</v>
      </c>
      <c r="AP6" s="13">
        <f t="shared" si="28"/>
        <v>5.5708655475974044E-3</v>
      </c>
      <c r="AR6" s="12" t="str">
        <f t="shared" si="29"/>
        <v xml:space="preserve"> </v>
      </c>
      <c r="AS6" s="12" t="str">
        <f t="shared" si="30"/>
        <v xml:space="preserve"> </v>
      </c>
      <c r="AT6" s="12" t="str">
        <f t="shared" si="31"/>
        <v xml:space="preserve"> </v>
      </c>
      <c r="AU6" s="12" t="str">
        <f t="shared" si="32"/>
        <v xml:space="preserve"> </v>
      </c>
      <c r="AV6" s="12" t="str">
        <f t="shared" si="33"/>
        <v xml:space="preserve"> </v>
      </c>
      <c r="AW6" s="12" t="str">
        <f t="shared" si="34"/>
        <v xml:space="preserve"> </v>
      </c>
      <c r="AX6" s="12">
        <f t="shared" si="35"/>
        <v>-1.5952333138974711E-3</v>
      </c>
      <c r="AY6" s="12" t="str">
        <f t="shared" si="36"/>
        <v xml:space="preserve"> </v>
      </c>
      <c r="AZ6" s="12">
        <f t="shared" si="37"/>
        <v>-7.2866034324728206E-3</v>
      </c>
      <c r="BA6" s="12" t="str">
        <f t="shared" si="38"/>
        <v xml:space="preserve"> </v>
      </c>
      <c r="BB6" s="12" t="str">
        <f t="shared" si="39"/>
        <v xml:space="preserve"> </v>
      </c>
      <c r="BD6" s="23" t="str">
        <f t="shared" si="40"/>
        <v xml:space="preserve"> </v>
      </c>
      <c r="BE6" s="23" t="str">
        <f t="shared" si="41"/>
        <v xml:space="preserve"> </v>
      </c>
      <c r="BF6" s="23" t="str">
        <f t="shared" si="42"/>
        <v xml:space="preserve"> </v>
      </c>
      <c r="BG6" s="23" t="str">
        <f t="shared" si="43"/>
        <v xml:space="preserve"> </v>
      </c>
      <c r="BH6" s="23" t="str">
        <f t="shared" si="44"/>
        <v xml:space="preserve"> </v>
      </c>
      <c r="BI6" s="23" t="str">
        <f t="shared" si="45"/>
        <v xml:space="preserve"> </v>
      </c>
      <c r="BJ6" s="23">
        <f t="shared" si="46"/>
        <v>2.5447693257683078E-6</v>
      </c>
      <c r="BK6" s="23" t="str">
        <f t="shared" si="47"/>
        <v xml:space="preserve"> </v>
      </c>
      <c r="BL6" s="23">
        <f t="shared" si="48"/>
        <v>5.3094589582124689E-5</v>
      </c>
      <c r="BM6" s="23" t="str">
        <f t="shared" si="49"/>
        <v xml:space="preserve"> </v>
      </c>
      <c r="BN6" s="23" t="str">
        <f t="shared" si="50"/>
        <v xml:space="preserve"> </v>
      </c>
      <c r="BP6" s="12">
        <f t="shared" si="51"/>
        <v>5.3110053385892253E-2</v>
      </c>
      <c r="BQ6" s="12">
        <f t="shared" si="52"/>
        <v>2.4177505095255704E-3</v>
      </c>
      <c r="BR6" s="12">
        <f t="shared" si="53"/>
        <v>2.9831903771030065E-3</v>
      </c>
      <c r="BS6" s="12">
        <f t="shared" si="54"/>
        <v>5.3774705411778218E-4</v>
      </c>
      <c r="BT6" s="12">
        <f t="shared" si="55"/>
        <v>8.2773819915716376E-3</v>
      </c>
      <c r="BU6" s="12">
        <f t="shared" si="56"/>
        <v>1.4341289037473115E-2</v>
      </c>
      <c r="BV6" s="12" t="str">
        <f t="shared" si="57"/>
        <v xml:space="preserve"> </v>
      </c>
      <c r="BW6" s="12">
        <f t="shared" si="58"/>
        <v>4.8372493642600205E-2</v>
      </c>
      <c r="BX6" s="12" t="str">
        <f t="shared" si="59"/>
        <v xml:space="preserve"> </v>
      </c>
      <c r="BY6" s="12">
        <f t="shared" si="60"/>
        <v>6.2942648433778319E-3</v>
      </c>
      <c r="BZ6" s="12">
        <f t="shared" si="61"/>
        <v>5.5708655475974044E-3</v>
      </c>
      <c r="CA6" s="12"/>
      <c r="CC6" s="1">
        <v>0.69610496082535633</v>
      </c>
      <c r="CD6" s="1">
        <v>0.69983754149827948</v>
      </c>
      <c r="CE6" s="1">
        <v>0.29198789148449528</v>
      </c>
      <c r="CF6" s="1">
        <v>0.72338186251204395</v>
      </c>
      <c r="CG6" s="1">
        <v>1.0000000000000002</v>
      </c>
      <c r="CH6" s="1">
        <v>0.71579221576837926</v>
      </c>
      <c r="CI6" s="1">
        <v>0.43358239405998567</v>
      </c>
      <c r="CJ6" s="1">
        <v>0.67443350060198592</v>
      </c>
      <c r="CK6" s="1">
        <v>0.68783523982888006</v>
      </c>
      <c r="CL6" s="1">
        <v>0.66240711769328431</v>
      </c>
      <c r="CM6" s="1">
        <v>0.94828948909833344</v>
      </c>
    </row>
    <row r="7" spans="1:92" ht="15.75">
      <c r="A7" s="8">
        <v>40877</v>
      </c>
      <c r="B7" s="1">
        <v>51.740400000000001</v>
      </c>
      <c r="C7" s="1">
        <v>45.973199999999999</v>
      </c>
      <c r="D7" s="1">
        <v>31.170500000000001</v>
      </c>
      <c r="E7" s="1">
        <v>112.2022</v>
      </c>
      <c r="F7" s="1">
        <v>129.05160000000001</v>
      </c>
      <c r="G7" s="1">
        <v>87.483099999999993</v>
      </c>
      <c r="H7" s="1">
        <v>101.4229</v>
      </c>
      <c r="I7" s="1">
        <v>138.3604</v>
      </c>
      <c r="J7" s="1">
        <v>91.460999999999999</v>
      </c>
      <c r="K7" s="1">
        <v>110.96339999999999</v>
      </c>
      <c r="L7" s="1">
        <v>127.306</v>
      </c>
      <c r="N7" s="64">
        <f t="shared" si="0"/>
        <v>40877</v>
      </c>
      <c r="O7" s="65">
        <f t="shared" si="1"/>
        <v>2.0186772318431346E-2</v>
      </c>
      <c r="P7" s="65">
        <f t="shared" si="2"/>
        <v>-4.3127699244918964E-3</v>
      </c>
      <c r="Q7" s="65">
        <f t="shared" si="3"/>
        <v>-3.8164547061117084E-2</v>
      </c>
      <c r="R7" s="65">
        <f t="shared" si="4"/>
        <v>-1.1704148291727719E-3</v>
      </c>
      <c r="S7" s="65">
        <f t="shared" si="5"/>
        <v>-5.8348668044484993E-3</v>
      </c>
      <c r="T7" s="65">
        <f t="shared" si="6"/>
        <v>-3.3675463409638569E-2</v>
      </c>
      <c r="U7" s="65">
        <f t="shared" si="7"/>
        <v>-2.937760895278833E-4</v>
      </c>
      <c r="V7" s="65">
        <f t="shared" si="8"/>
        <v>1.2174819030324044E-2</v>
      </c>
      <c r="W7" s="65">
        <f t="shared" si="9"/>
        <v>-6.4492393855992314E-2</v>
      </c>
      <c r="X7" s="65">
        <f t="shared" si="10"/>
        <v>-1.5659566632320876E-3</v>
      </c>
      <c r="Y7" s="65">
        <f t="shared" si="11"/>
        <v>1.1168316156076122E-3</v>
      </c>
      <c r="AA7" s="14">
        <v>40877</v>
      </c>
      <c r="AB7" s="15">
        <v>104.299744</v>
      </c>
      <c r="AC7" s="16">
        <f t="shared" si="12"/>
        <v>99.864104057464573</v>
      </c>
      <c r="AD7" s="17">
        <f t="shared" si="13"/>
        <v>5.9468856713878913E-3</v>
      </c>
      <c r="AF7" s="13">
        <f t="shared" si="18"/>
        <v>1.4239886647043454E-2</v>
      </c>
      <c r="AG7" s="13">
        <f t="shared" si="19"/>
        <v>-1.0259655595879788E-2</v>
      </c>
      <c r="AH7" s="13">
        <f t="shared" si="20"/>
        <v>-4.4111432732504972E-2</v>
      </c>
      <c r="AI7" s="13">
        <f t="shared" si="21"/>
        <v>-7.1173005005606632E-3</v>
      </c>
      <c r="AJ7" s="13">
        <f t="shared" si="22"/>
        <v>-1.1781752475836391E-2</v>
      </c>
      <c r="AK7" s="13">
        <f t="shared" si="23"/>
        <v>-3.9622349081026458E-2</v>
      </c>
      <c r="AL7" s="13">
        <f t="shared" si="24"/>
        <v>-6.2406617609157746E-3</v>
      </c>
      <c r="AM7" s="13">
        <f t="shared" si="25"/>
        <v>6.2279333589361522E-3</v>
      </c>
      <c r="AN7" s="13">
        <f t="shared" si="26"/>
        <v>-7.0439279527380202E-2</v>
      </c>
      <c r="AO7" s="13">
        <f t="shared" si="27"/>
        <v>-7.5128423346199789E-3</v>
      </c>
      <c r="AP7" s="13">
        <f t="shared" si="28"/>
        <v>-4.8300540557802791E-3</v>
      </c>
      <c r="AR7" s="12" t="str">
        <f t="shared" si="29"/>
        <v xml:space="preserve"> </v>
      </c>
      <c r="AS7" s="12">
        <f t="shared" si="30"/>
        <v>-1.0259655595879788E-2</v>
      </c>
      <c r="AT7" s="12">
        <f t="shared" si="31"/>
        <v>-4.4111432732504972E-2</v>
      </c>
      <c r="AU7" s="12">
        <f t="shared" si="32"/>
        <v>-7.1173005005606632E-3</v>
      </c>
      <c r="AV7" s="12">
        <f t="shared" si="33"/>
        <v>-1.1781752475836391E-2</v>
      </c>
      <c r="AW7" s="12">
        <f t="shared" si="34"/>
        <v>-3.9622349081026458E-2</v>
      </c>
      <c r="AX7" s="12">
        <f t="shared" si="35"/>
        <v>-6.2406617609157746E-3</v>
      </c>
      <c r="AY7" s="12" t="str">
        <f t="shared" si="36"/>
        <v xml:space="preserve"> </v>
      </c>
      <c r="AZ7" s="12">
        <f t="shared" si="37"/>
        <v>-7.0439279527380202E-2</v>
      </c>
      <c r="BA7" s="12">
        <f t="shared" si="38"/>
        <v>-7.5128423346199789E-3</v>
      </c>
      <c r="BB7" s="12">
        <f t="shared" si="39"/>
        <v>-4.8300540557802791E-3</v>
      </c>
      <c r="BD7" s="23" t="str">
        <f t="shared" si="40"/>
        <v xml:space="preserve"> </v>
      </c>
      <c r="BE7" s="23">
        <f t="shared" si="41"/>
        <v>1.0526053294606744E-4</v>
      </c>
      <c r="BF7" s="23">
        <f t="shared" si="42"/>
        <v>1.9458184977143112E-3</v>
      </c>
      <c r="BG7" s="23">
        <f t="shared" si="43"/>
        <v>5.0655966415281068E-5</v>
      </c>
      <c r="BH7" s="23">
        <f t="shared" si="44"/>
        <v>1.3880969140187693E-4</v>
      </c>
      <c r="BI7" s="23">
        <f t="shared" si="45"/>
        <v>1.5699305466987182E-3</v>
      </c>
      <c r="BJ7" s="23">
        <f t="shared" si="46"/>
        <v>3.8945859214156374E-5</v>
      </c>
      <c r="BK7" s="23" t="str">
        <f t="shared" si="47"/>
        <v xml:space="preserve"> </v>
      </c>
      <c r="BL7" s="23">
        <f t="shared" si="48"/>
        <v>4.9616921003364034E-3</v>
      </c>
      <c r="BM7" s="23">
        <f t="shared" si="49"/>
        <v>5.6442799944858177E-5</v>
      </c>
      <c r="BN7" s="23">
        <f t="shared" si="50"/>
        <v>2.3329422181759522E-5</v>
      </c>
      <c r="BP7" s="12">
        <f t="shared" si="51"/>
        <v>1.4239886647043454E-2</v>
      </c>
      <c r="BQ7" s="12" t="str">
        <f t="shared" si="52"/>
        <v xml:space="preserve"> </v>
      </c>
      <c r="BR7" s="12" t="str">
        <f t="shared" si="53"/>
        <v xml:space="preserve"> </v>
      </c>
      <c r="BS7" s="12" t="str">
        <f t="shared" si="54"/>
        <v xml:space="preserve"> </v>
      </c>
      <c r="BT7" s="12" t="str">
        <f t="shared" si="55"/>
        <v xml:space="preserve"> </v>
      </c>
      <c r="BU7" s="12" t="str">
        <f t="shared" si="56"/>
        <v xml:space="preserve"> </v>
      </c>
      <c r="BV7" s="12" t="str">
        <f t="shared" si="57"/>
        <v xml:space="preserve"> </v>
      </c>
      <c r="BW7" s="12">
        <f t="shared" si="58"/>
        <v>6.2279333589361522E-3</v>
      </c>
      <c r="BX7" s="12" t="str">
        <f t="shared" si="59"/>
        <v xml:space="preserve"> </v>
      </c>
      <c r="BY7" s="12" t="str">
        <f t="shared" si="60"/>
        <v xml:space="preserve"> </v>
      </c>
      <c r="BZ7" s="12" t="str">
        <f t="shared" si="61"/>
        <v xml:space="preserve"> </v>
      </c>
      <c r="CA7" s="12"/>
      <c r="CC7" s="1">
        <v>0.50064981910538098</v>
      </c>
      <c r="CD7" s="1">
        <v>0.54724379336670559</v>
      </c>
      <c r="CE7" s="1">
        <v>0.61696116303186854</v>
      </c>
      <c r="CF7" s="1">
        <v>0.6020550400430702</v>
      </c>
      <c r="CG7" s="1">
        <v>0.71579221576837926</v>
      </c>
      <c r="CH7" s="1">
        <v>1</v>
      </c>
      <c r="CI7" s="1">
        <v>0.47378967664625204</v>
      </c>
      <c r="CJ7" s="1">
        <v>0.46745181513894696</v>
      </c>
      <c r="CK7" s="1">
        <v>0.74992774545582896</v>
      </c>
      <c r="CL7" s="1">
        <v>0.66725822704923721</v>
      </c>
      <c r="CM7" s="1">
        <v>0.67610504170236108</v>
      </c>
    </row>
    <row r="8" spans="1:92" ht="15.75">
      <c r="A8" s="8">
        <v>40908</v>
      </c>
      <c r="B8" s="1">
        <v>50.882399999999997</v>
      </c>
      <c r="C8" s="1">
        <v>44.145400000000002</v>
      </c>
      <c r="D8" s="1">
        <v>30.815999999999999</v>
      </c>
      <c r="E8" s="1">
        <v>112.6396</v>
      </c>
      <c r="F8" s="1">
        <v>130.697</v>
      </c>
      <c r="G8" s="1">
        <v>86.902600000000007</v>
      </c>
      <c r="H8" s="1">
        <v>102.2118</v>
      </c>
      <c r="I8" s="1">
        <v>136.32759999999999</v>
      </c>
      <c r="J8" s="1">
        <v>91.244</v>
      </c>
      <c r="K8" s="1">
        <v>111.85469999999999</v>
      </c>
      <c r="L8" s="1">
        <v>129.00309999999999</v>
      </c>
      <c r="N8" s="64">
        <f t="shared" si="0"/>
        <v>40908</v>
      </c>
      <c r="O8" s="65">
        <f t="shared" si="1"/>
        <v>-1.6721819959777375E-2</v>
      </c>
      <c r="P8" s="65">
        <f t="shared" si="2"/>
        <v>-4.0569886649737832E-2</v>
      </c>
      <c r="Q8" s="65">
        <f t="shared" si="3"/>
        <v>-1.1438099100000954E-2</v>
      </c>
      <c r="R8" s="65">
        <f t="shared" si="4"/>
        <v>3.8907405275613468E-3</v>
      </c>
      <c r="S8" s="65">
        <f t="shared" si="5"/>
        <v>1.2669342655512993E-2</v>
      </c>
      <c r="T8" s="65">
        <f t="shared" si="6"/>
        <v>-6.6576805805324659E-3</v>
      </c>
      <c r="U8" s="65">
        <f t="shared" si="7"/>
        <v>7.7482270634474382E-3</v>
      </c>
      <c r="V8" s="65">
        <f t="shared" si="8"/>
        <v>-1.4801062373075635E-2</v>
      </c>
      <c r="W8" s="65">
        <f t="shared" si="9"/>
        <v>-2.3754150355704091E-3</v>
      </c>
      <c r="X8" s="65">
        <f t="shared" si="10"/>
        <v>8.0002904067493375E-3</v>
      </c>
      <c r="Y8" s="65">
        <f t="shared" si="11"/>
        <v>1.3242797870770253E-2</v>
      </c>
      <c r="AA8" s="18">
        <v>40908</v>
      </c>
      <c r="AB8" s="15">
        <v>104.20850200000001</v>
      </c>
      <c r="AC8" s="16">
        <f t="shared" si="12"/>
        <v>99.776742380120368</v>
      </c>
      <c r="AD8" s="17">
        <f t="shared" si="13"/>
        <v>-8.7518846447866804E-4</v>
      </c>
      <c r="AF8" s="13">
        <f t="shared" si="18"/>
        <v>-1.5846631495298705E-2</v>
      </c>
      <c r="AG8" s="13">
        <f t="shared" si="19"/>
        <v>-3.9694698185259163E-2</v>
      </c>
      <c r="AH8" s="13">
        <f t="shared" si="20"/>
        <v>-1.0562910635522286E-2</v>
      </c>
      <c r="AI8" s="13">
        <f t="shared" si="21"/>
        <v>4.7659289920400152E-3</v>
      </c>
      <c r="AJ8" s="13">
        <f t="shared" si="22"/>
        <v>1.3544531119991661E-2</v>
      </c>
      <c r="AK8" s="13">
        <f t="shared" si="23"/>
        <v>-5.7824921160537978E-3</v>
      </c>
      <c r="AL8" s="13">
        <f t="shared" si="24"/>
        <v>8.6234155279261062E-3</v>
      </c>
      <c r="AM8" s="13">
        <f t="shared" si="25"/>
        <v>-1.3925873908596967E-2</v>
      </c>
      <c r="AN8" s="13">
        <f t="shared" si="26"/>
        <v>-1.5002265710917411E-3</v>
      </c>
      <c r="AO8" s="13">
        <f t="shared" si="27"/>
        <v>8.8754788712280056E-3</v>
      </c>
      <c r="AP8" s="13">
        <f t="shared" si="28"/>
        <v>1.4117986335248921E-2</v>
      </c>
      <c r="AR8" s="12">
        <f t="shared" si="29"/>
        <v>-1.5846631495298705E-2</v>
      </c>
      <c r="AS8" s="12">
        <f t="shared" si="30"/>
        <v>-3.9694698185259163E-2</v>
      </c>
      <c r="AT8" s="12">
        <f t="shared" si="31"/>
        <v>-1.0562910635522286E-2</v>
      </c>
      <c r="AU8" s="12" t="str">
        <f t="shared" si="32"/>
        <v xml:space="preserve"> </v>
      </c>
      <c r="AV8" s="12" t="str">
        <f t="shared" si="33"/>
        <v xml:space="preserve"> </v>
      </c>
      <c r="AW8" s="12">
        <f t="shared" si="34"/>
        <v>-5.7824921160537978E-3</v>
      </c>
      <c r="AX8" s="12" t="str">
        <f t="shared" si="35"/>
        <v xml:space="preserve"> </v>
      </c>
      <c r="AY8" s="12">
        <f t="shared" si="36"/>
        <v>-1.3925873908596967E-2</v>
      </c>
      <c r="AZ8" s="12">
        <f t="shared" si="37"/>
        <v>-1.5002265710917411E-3</v>
      </c>
      <c r="BA8" s="12" t="str">
        <f t="shared" si="38"/>
        <v xml:space="preserve"> </v>
      </c>
      <c r="BB8" s="12" t="str">
        <f t="shared" si="39"/>
        <v xml:space="preserve"> </v>
      </c>
      <c r="BD8" s="23">
        <f t="shared" si="40"/>
        <v>2.5111572974779284E-4</v>
      </c>
      <c r="BE8" s="23">
        <f t="shared" si="41"/>
        <v>1.575669064018817E-3</v>
      </c>
      <c r="BF8" s="23">
        <f t="shared" si="42"/>
        <v>1.1157508109402982E-4</v>
      </c>
      <c r="BG8" s="23" t="str">
        <f t="shared" si="43"/>
        <v xml:space="preserve"> </v>
      </c>
      <c r="BH8" s="23" t="str">
        <f t="shared" si="44"/>
        <v xml:space="preserve"> </v>
      </c>
      <c r="BI8" s="23">
        <f t="shared" si="45"/>
        <v>3.3437215072224331E-5</v>
      </c>
      <c r="BJ8" s="23" t="str">
        <f t="shared" si="46"/>
        <v xml:space="preserve"> </v>
      </c>
      <c r="BK8" s="23">
        <f t="shared" si="47"/>
        <v>1.9392996411814176E-4</v>
      </c>
      <c r="BL8" s="23">
        <f t="shared" si="48"/>
        <v>2.2506797646096826E-6</v>
      </c>
      <c r="BM8" s="23" t="str">
        <f t="shared" si="49"/>
        <v xml:space="preserve"> </v>
      </c>
      <c r="BN8" s="23" t="str">
        <f t="shared" si="50"/>
        <v xml:space="preserve"> </v>
      </c>
      <c r="BP8" s="12" t="str">
        <f t="shared" si="51"/>
        <v xml:space="preserve"> </v>
      </c>
      <c r="BQ8" s="12" t="str">
        <f t="shared" si="52"/>
        <v xml:space="preserve"> </v>
      </c>
      <c r="BR8" s="12" t="str">
        <f t="shared" si="53"/>
        <v xml:space="preserve"> </v>
      </c>
      <c r="BS8" s="12">
        <f t="shared" si="54"/>
        <v>4.7659289920400152E-3</v>
      </c>
      <c r="BT8" s="12">
        <f t="shared" si="55"/>
        <v>1.3544531119991661E-2</v>
      </c>
      <c r="BU8" s="12" t="str">
        <f t="shared" si="56"/>
        <v xml:space="preserve"> </v>
      </c>
      <c r="BV8" s="12">
        <f t="shared" si="57"/>
        <v>8.6234155279261062E-3</v>
      </c>
      <c r="BW8" s="12" t="str">
        <f t="shared" si="58"/>
        <v xml:space="preserve"> </v>
      </c>
      <c r="BX8" s="12" t="str">
        <f t="shared" si="59"/>
        <v xml:space="preserve"> </v>
      </c>
      <c r="BY8" s="12">
        <f t="shared" si="60"/>
        <v>8.8754788712280056E-3</v>
      </c>
      <c r="BZ8" s="12">
        <f t="shared" si="61"/>
        <v>1.4117986335248921E-2</v>
      </c>
      <c r="CA8" s="12"/>
      <c r="CC8" s="1">
        <v>0.21269842875985934</v>
      </c>
      <c r="CD8" s="1">
        <v>0.34897914278416547</v>
      </c>
      <c r="CE8" s="1">
        <v>0.31567063220214797</v>
      </c>
      <c r="CF8" s="1">
        <v>0.46117433618211084</v>
      </c>
      <c r="CG8" s="1">
        <v>0.43358239405998567</v>
      </c>
      <c r="CH8" s="1">
        <v>0.47378967664625204</v>
      </c>
      <c r="CI8" s="1">
        <v>1.0000000000000002</v>
      </c>
      <c r="CJ8" s="1">
        <v>0.24589655679393127</v>
      </c>
      <c r="CK8" s="1">
        <v>0.37885623528847034</v>
      </c>
      <c r="CL8" s="1">
        <v>0.33392905553610386</v>
      </c>
      <c r="CM8" s="1">
        <v>0.41216262219470867</v>
      </c>
    </row>
    <row r="9" spans="1:92" ht="15.75">
      <c r="A9" s="8">
        <v>40939</v>
      </c>
      <c r="B9" s="1">
        <v>52.392099999999999</v>
      </c>
      <c r="C9" s="1">
        <v>44.856299999999997</v>
      </c>
      <c r="D9" s="1">
        <v>29.833100000000002</v>
      </c>
      <c r="E9" s="1">
        <v>112.4286</v>
      </c>
      <c r="F9" s="1">
        <v>132.88990000000001</v>
      </c>
      <c r="G9" s="1">
        <v>88.597200000000001</v>
      </c>
      <c r="H9" s="1">
        <v>102.8712</v>
      </c>
      <c r="I9" s="1">
        <v>147.16309999999999</v>
      </c>
      <c r="J9" s="1">
        <v>92.165599999999998</v>
      </c>
      <c r="K9" s="1">
        <v>112.48650000000001</v>
      </c>
      <c r="L9" s="1">
        <v>130.68819999999999</v>
      </c>
      <c r="N9" s="64">
        <f t="shared" si="0"/>
        <v>40939</v>
      </c>
      <c r="O9" s="65">
        <f t="shared" si="1"/>
        <v>2.9238728871553522E-2</v>
      </c>
      <c r="P9" s="65">
        <f t="shared" si="2"/>
        <v>1.5975315506180879E-2</v>
      </c>
      <c r="Q9" s="65">
        <f t="shared" si="3"/>
        <v>-3.2415520262651189E-2</v>
      </c>
      <c r="R9" s="65">
        <f t="shared" si="4"/>
        <v>-1.8749877753996399E-3</v>
      </c>
      <c r="S9" s="65">
        <f t="shared" si="5"/>
        <v>1.6639298802551872E-2</v>
      </c>
      <c r="T9" s="65">
        <f t="shared" si="6"/>
        <v>1.9312303131445815E-2</v>
      </c>
      <c r="U9" s="65">
        <f t="shared" si="7"/>
        <v>6.4305892962084055E-3</v>
      </c>
      <c r="V9" s="65">
        <f t="shared" si="8"/>
        <v>7.6480682820954646E-2</v>
      </c>
      <c r="W9" s="65">
        <f t="shared" si="9"/>
        <v>1.0049722114327555E-2</v>
      </c>
      <c r="X9" s="65">
        <f t="shared" si="10"/>
        <v>5.6325068273451358E-3</v>
      </c>
      <c r="Y9" s="65">
        <f t="shared" si="11"/>
        <v>1.2977898382680406E-2</v>
      </c>
      <c r="AA9" s="14">
        <v>40939</v>
      </c>
      <c r="AB9" s="15">
        <v>105.49602800000001</v>
      </c>
      <c r="AC9" s="16">
        <f t="shared" si="12"/>
        <v>101.00951271597748</v>
      </c>
      <c r="AD9" s="17">
        <f t="shared" si="13"/>
        <v>1.2279583837326739E-2</v>
      </c>
      <c r="AF9" s="13">
        <f t="shared" si="18"/>
        <v>1.6959145034226783E-2</v>
      </c>
      <c r="AG9" s="13">
        <f t="shared" si="19"/>
        <v>3.6957316688541395E-3</v>
      </c>
      <c r="AH9" s="13">
        <f t="shared" si="20"/>
        <v>-4.4695104099977928E-2</v>
      </c>
      <c r="AI9" s="13">
        <f t="shared" si="21"/>
        <v>-1.415457161272638E-2</v>
      </c>
      <c r="AJ9" s="13">
        <f t="shared" si="22"/>
        <v>4.3597149652251331E-3</v>
      </c>
      <c r="AK9" s="13">
        <f t="shared" si="23"/>
        <v>7.0327192941190761E-3</v>
      </c>
      <c r="AL9" s="13">
        <f t="shared" si="24"/>
        <v>-5.8489945411183339E-3</v>
      </c>
      <c r="AM9" s="13">
        <f t="shared" si="25"/>
        <v>6.4201098983627913E-2</v>
      </c>
      <c r="AN9" s="13">
        <f t="shared" si="26"/>
        <v>-2.2298617229991845E-3</v>
      </c>
      <c r="AO9" s="13">
        <f t="shared" si="27"/>
        <v>-6.6470770099816036E-3</v>
      </c>
      <c r="AP9" s="13">
        <f t="shared" si="28"/>
        <v>6.9831454535366697E-4</v>
      </c>
      <c r="AR9" s="12" t="str">
        <f t="shared" si="29"/>
        <v xml:space="preserve"> </v>
      </c>
      <c r="AS9" s="12" t="str">
        <f t="shared" si="30"/>
        <v xml:space="preserve"> </v>
      </c>
      <c r="AT9" s="12">
        <f t="shared" si="31"/>
        <v>-4.4695104099977928E-2</v>
      </c>
      <c r="AU9" s="12">
        <f t="shared" si="32"/>
        <v>-1.415457161272638E-2</v>
      </c>
      <c r="AV9" s="12" t="str">
        <f t="shared" si="33"/>
        <v xml:space="preserve"> </v>
      </c>
      <c r="AW9" s="12" t="str">
        <f t="shared" si="34"/>
        <v xml:space="preserve"> </v>
      </c>
      <c r="AX9" s="12">
        <f t="shared" si="35"/>
        <v>-5.8489945411183339E-3</v>
      </c>
      <c r="AY9" s="12" t="str">
        <f t="shared" si="36"/>
        <v xml:space="preserve"> </v>
      </c>
      <c r="AZ9" s="12">
        <f t="shared" si="37"/>
        <v>-2.2298617229991845E-3</v>
      </c>
      <c r="BA9" s="12">
        <f t="shared" si="38"/>
        <v>-6.6470770099816036E-3</v>
      </c>
      <c r="BB9" s="12" t="str">
        <f t="shared" si="39"/>
        <v xml:space="preserve"> </v>
      </c>
      <c r="BD9" s="23" t="str">
        <f t="shared" si="40"/>
        <v xml:space="preserve"> </v>
      </c>
      <c r="BE9" s="23" t="str">
        <f t="shared" si="41"/>
        <v xml:space="preserve"> </v>
      </c>
      <c r="BF9" s="23">
        <f t="shared" si="42"/>
        <v>1.9976523305078636E-3</v>
      </c>
      <c r="BG9" s="23">
        <f t="shared" si="43"/>
        <v>2.0035189753979946E-4</v>
      </c>
      <c r="BH9" s="23" t="str">
        <f t="shared" si="44"/>
        <v xml:space="preserve"> </v>
      </c>
      <c r="BI9" s="23" t="str">
        <f t="shared" si="45"/>
        <v xml:space="preserve"> </v>
      </c>
      <c r="BJ9" s="23">
        <f t="shared" si="46"/>
        <v>3.4210737142032072E-5</v>
      </c>
      <c r="BK9" s="23" t="str">
        <f t="shared" si="47"/>
        <v xml:space="preserve"> </v>
      </c>
      <c r="BL9" s="23">
        <f t="shared" si="48"/>
        <v>4.972283303696892E-6</v>
      </c>
      <c r="BM9" s="23">
        <f t="shared" si="49"/>
        <v>4.4183632776625972E-5</v>
      </c>
      <c r="BN9" s="23" t="str">
        <f t="shared" si="50"/>
        <v xml:space="preserve"> </v>
      </c>
      <c r="BP9" s="12">
        <f t="shared" si="51"/>
        <v>1.6959145034226783E-2</v>
      </c>
      <c r="BQ9" s="12">
        <f t="shared" si="52"/>
        <v>3.6957316688541395E-3</v>
      </c>
      <c r="BR9" s="12" t="str">
        <f t="shared" si="53"/>
        <v xml:space="preserve"> </v>
      </c>
      <c r="BS9" s="12" t="str">
        <f t="shared" si="54"/>
        <v xml:space="preserve"> </v>
      </c>
      <c r="BT9" s="12">
        <f t="shared" si="55"/>
        <v>4.3597149652251331E-3</v>
      </c>
      <c r="BU9" s="12">
        <f t="shared" si="56"/>
        <v>7.0327192941190761E-3</v>
      </c>
      <c r="BV9" s="12" t="str">
        <f t="shared" si="57"/>
        <v xml:space="preserve"> </v>
      </c>
      <c r="BW9" s="12">
        <f t="shared" si="58"/>
        <v>6.4201098983627913E-2</v>
      </c>
      <c r="BX9" s="12" t="str">
        <f t="shared" si="59"/>
        <v xml:space="preserve"> </v>
      </c>
      <c r="BY9" s="12" t="str">
        <f t="shared" si="60"/>
        <v xml:space="preserve"> </v>
      </c>
      <c r="BZ9" s="12">
        <f t="shared" si="61"/>
        <v>6.9831454535366697E-4</v>
      </c>
      <c r="CA9" s="12"/>
      <c r="CC9" s="1">
        <v>0.73605050243453018</v>
      </c>
      <c r="CD9" s="1">
        <v>0.74236154462348902</v>
      </c>
      <c r="CE9" s="1">
        <v>0.10748088297318129</v>
      </c>
      <c r="CF9" s="1">
        <v>0.46729056433513172</v>
      </c>
      <c r="CG9" s="1">
        <v>0.67443350060198592</v>
      </c>
      <c r="CH9" s="1">
        <v>0.46745181513894696</v>
      </c>
      <c r="CI9" s="1">
        <v>0.24589655679393127</v>
      </c>
      <c r="CJ9" s="1">
        <v>1.0000000000000002</v>
      </c>
      <c r="CK9" s="1">
        <v>0.49665411390246766</v>
      </c>
      <c r="CL9" s="1">
        <v>0.46813402416197586</v>
      </c>
      <c r="CM9" s="1">
        <v>0.6818906853913087</v>
      </c>
    </row>
    <row r="10" spans="1:92" ht="15.75">
      <c r="A10" s="8">
        <v>40968</v>
      </c>
      <c r="B10" s="1">
        <v>53.250100000000003</v>
      </c>
      <c r="C10" s="1">
        <v>46.134</v>
      </c>
      <c r="D10" s="1">
        <v>31.018999999999998</v>
      </c>
      <c r="E10" s="1">
        <v>114.67570000000001</v>
      </c>
      <c r="F10" s="1">
        <v>136.88910000000001</v>
      </c>
      <c r="G10" s="1">
        <v>92.376900000000006</v>
      </c>
      <c r="H10" s="1">
        <v>104.38639999999999</v>
      </c>
      <c r="I10" s="1">
        <v>148.75960000000001</v>
      </c>
      <c r="J10" s="1">
        <v>92.648399999999995</v>
      </c>
      <c r="K10" s="1">
        <v>114.7726</v>
      </c>
      <c r="L10" s="1">
        <v>133.84039999999999</v>
      </c>
      <c r="N10" s="64">
        <f t="shared" si="0"/>
        <v>40968</v>
      </c>
      <c r="O10" s="65">
        <f t="shared" si="1"/>
        <v>1.6243865919763376E-2</v>
      </c>
      <c r="P10" s="65">
        <f t="shared" si="2"/>
        <v>2.8086158410606677E-2</v>
      </c>
      <c r="Q10" s="65">
        <f t="shared" si="3"/>
        <v>3.8981404609417153E-2</v>
      </c>
      <c r="R10" s="65">
        <f t="shared" si="4"/>
        <v>1.978979118048442E-2</v>
      </c>
      <c r="S10" s="65">
        <f t="shared" si="5"/>
        <v>2.9650143122784897E-2</v>
      </c>
      <c r="T10" s="65">
        <f t="shared" si="6"/>
        <v>4.1776692989573712E-2</v>
      </c>
      <c r="U10" s="65">
        <f t="shared" si="7"/>
        <v>1.4621678480249438E-2</v>
      </c>
      <c r="V10" s="65">
        <f t="shared" si="8"/>
        <v>1.0790084636760042E-2</v>
      </c>
      <c r="W10" s="65">
        <f t="shared" si="9"/>
        <v>5.2247242987947737E-3</v>
      </c>
      <c r="X10" s="65">
        <f t="shared" si="10"/>
        <v>2.0119564995739497E-2</v>
      </c>
      <c r="Y10" s="65">
        <f t="shared" si="11"/>
        <v>2.3833711853893966E-2</v>
      </c>
      <c r="AA10" s="14">
        <v>40968</v>
      </c>
      <c r="AB10" s="15">
        <v>106.04348</v>
      </c>
      <c r="AC10" s="16">
        <f t="shared" si="12"/>
        <v>101.53368278004271</v>
      </c>
      <c r="AD10" s="17">
        <f t="shared" si="13"/>
        <v>5.1758957686650715E-3</v>
      </c>
      <c r="AF10" s="13">
        <f t="shared" si="18"/>
        <v>1.1067970151098304E-2</v>
      </c>
      <c r="AG10" s="13">
        <f t="shared" si="19"/>
        <v>2.2910262641941605E-2</v>
      </c>
      <c r="AH10" s="13">
        <f t="shared" si="20"/>
        <v>3.3805508840752084E-2</v>
      </c>
      <c r="AI10" s="13">
        <f t="shared" si="21"/>
        <v>1.4613895411819348E-2</v>
      </c>
      <c r="AJ10" s="13">
        <f t="shared" si="22"/>
        <v>2.4474247354119825E-2</v>
      </c>
      <c r="AK10" s="13">
        <f t="shared" si="23"/>
        <v>3.6600797220908643E-2</v>
      </c>
      <c r="AL10" s="13">
        <f t="shared" si="24"/>
        <v>9.4457827115843676E-3</v>
      </c>
      <c r="AM10" s="13">
        <f t="shared" si="25"/>
        <v>5.6141888680949709E-3</v>
      </c>
      <c r="AN10" s="13">
        <f t="shared" si="26"/>
        <v>4.8828530129702181E-5</v>
      </c>
      <c r="AO10" s="13">
        <f t="shared" si="27"/>
        <v>1.4943669227074425E-2</v>
      </c>
      <c r="AP10" s="13">
        <f t="shared" si="28"/>
        <v>1.8657816085228894E-2</v>
      </c>
      <c r="AR10" s="12" t="str">
        <f t="shared" si="29"/>
        <v xml:space="preserve"> </v>
      </c>
      <c r="AS10" s="12" t="str">
        <f t="shared" si="30"/>
        <v xml:space="preserve"> </v>
      </c>
      <c r="AT10" s="12" t="str">
        <f t="shared" si="31"/>
        <v xml:space="preserve"> </v>
      </c>
      <c r="AU10" s="12" t="str">
        <f t="shared" si="32"/>
        <v xml:space="preserve"> </v>
      </c>
      <c r="AV10" s="12" t="str">
        <f t="shared" si="33"/>
        <v xml:space="preserve"> </v>
      </c>
      <c r="AW10" s="12" t="str">
        <f t="shared" si="34"/>
        <v xml:space="preserve"> </v>
      </c>
      <c r="AX10" s="12" t="str">
        <f t="shared" si="35"/>
        <v xml:space="preserve"> </v>
      </c>
      <c r="AY10" s="12" t="str">
        <f t="shared" si="36"/>
        <v xml:space="preserve"> </v>
      </c>
      <c r="AZ10" s="12" t="str">
        <f t="shared" si="37"/>
        <v xml:space="preserve"> </v>
      </c>
      <c r="BA10" s="12" t="str">
        <f t="shared" si="38"/>
        <v xml:space="preserve"> </v>
      </c>
      <c r="BB10" s="12" t="str">
        <f t="shared" si="39"/>
        <v xml:space="preserve"> </v>
      </c>
      <c r="BD10" s="23" t="str">
        <f t="shared" si="40"/>
        <v xml:space="preserve"> </v>
      </c>
      <c r="BE10" s="23" t="str">
        <f t="shared" si="41"/>
        <v xml:space="preserve"> </v>
      </c>
      <c r="BF10" s="23" t="str">
        <f t="shared" si="42"/>
        <v xml:space="preserve"> </v>
      </c>
      <c r="BG10" s="23" t="str">
        <f t="shared" si="43"/>
        <v xml:space="preserve"> </v>
      </c>
      <c r="BH10" s="23" t="str">
        <f t="shared" si="44"/>
        <v xml:space="preserve"> </v>
      </c>
      <c r="BI10" s="23" t="str">
        <f t="shared" si="45"/>
        <v xml:space="preserve"> </v>
      </c>
      <c r="BJ10" s="23" t="str">
        <f t="shared" si="46"/>
        <v xml:space="preserve"> </v>
      </c>
      <c r="BK10" s="23" t="str">
        <f t="shared" si="47"/>
        <v xml:space="preserve"> </v>
      </c>
      <c r="BL10" s="23" t="str">
        <f t="shared" si="48"/>
        <v xml:space="preserve"> </v>
      </c>
      <c r="BM10" s="23" t="str">
        <f t="shared" si="49"/>
        <v xml:space="preserve"> </v>
      </c>
      <c r="BN10" s="23" t="str">
        <f t="shared" si="50"/>
        <v xml:space="preserve"> </v>
      </c>
      <c r="BP10" s="12">
        <f t="shared" si="51"/>
        <v>1.1067970151098304E-2</v>
      </c>
      <c r="BQ10" s="12">
        <f t="shared" si="52"/>
        <v>2.2910262641941605E-2</v>
      </c>
      <c r="BR10" s="12">
        <f t="shared" si="53"/>
        <v>3.3805508840752084E-2</v>
      </c>
      <c r="BS10" s="12">
        <f t="shared" si="54"/>
        <v>1.4613895411819348E-2</v>
      </c>
      <c r="BT10" s="12">
        <f t="shared" si="55"/>
        <v>2.4474247354119825E-2</v>
      </c>
      <c r="BU10" s="12">
        <f t="shared" si="56"/>
        <v>3.6600797220908643E-2</v>
      </c>
      <c r="BV10" s="12">
        <f t="shared" si="57"/>
        <v>9.4457827115843676E-3</v>
      </c>
      <c r="BW10" s="12">
        <f t="shared" si="58"/>
        <v>5.6141888680949709E-3</v>
      </c>
      <c r="BX10" s="12">
        <f t="shared" si="59"/>
        <v>4.8828530129702181E-5</v>
      </c>
      <c r="BY10" s="12">
        <f t="shared" si="60"/>
        <v>1.4943669227074425E-2</v>
      </c>
      <c r="BZ10" s="12">
        <f t="shared" si="61"/>
        <v>1.8657816085228894E-2</v>
      </c>
      <c r="CA10" s="12"/>
      <c r="CC10" s="1">
        <v>0.47542445598195893</v>
      </c>
      <c r="CD10" s="1">
        <v>0.64027298825133294</v>
      </c>
      <c r="CE10" s="1">
        <v>0.32652410288397676</v>
      </c>
      <c r="CF10" s="1">
        <v>0.55154533376957127</v>
      </c>
      <c r="CG10" s="1">
        <v>0.68783523982888006</v>
      </c>
      <c r="CH10" s="1">
        <v>0.74992774545582896</v>
      </c>
      <c r="CI10" s="1">
        <v>0.37885623528847034</v>
      </c>
      <c r="CJ10" s="1">
        <v>0.49665411390246766</v>
      </c>
      <c r="CK10" s="1">
        <v>1</v>
      </c>
      <c r="CL10" s="1">
        <v>0.42207850581959139</v>
      </c>
      <c r="CM10" s="1">
        <v>0.57228967736123582</v>
      </c>
    </row>
    <row r="11" spans="1:92" ht="15.75">
      <c r="A11" s="8">
        <v>40999</v>
      </c>
      <c r="B11" s="1">
        <v>49.319699999999997</v>
      </c>
      <c r="C11" s="1">
        <v>44.5077</v>
      </c>
      <c r="D11" s="1">
        <v>30.333300000000001</v>
      </c>
      <c r="E11" s="1">
        <v>114.91800000000001</v>
      </c>
      <c r="F11" s="1">
        <v>137.23150000000001</v>
      </c>
      <c r="G11" s="1">
        <v>91.210999999999999</v>
      </c>
      <c r="H11" s="1">
        <v>104.5163</v>
      </c>
      <c r="I11" s="1">
        <v>143.4299</v>
      </c>
      <c r="J11" s="1">
        <v>92.361099999999993</v>
      </c>
      <c r="K11" s="1">
        <v>114.8856</v>
      </c>
      <c r="L11" s="1">
        <v>134.19159999999999</v>
      </c>
      <c r="N11" s="64">
        <f t="shared" si="0"/>
        <v>40999</v>
      </c>
      <c r="O11" s="65">
        <f t="shared" si="1"/>
        <v>-7.6676086969460766E-2</v>
      </c>
      <c r="P11" s="65">
        <f t="shared" si="2"/>
        <v>-3.5887997366644456E-2</v>
      </c>
      <c r="Q11" s="65">
        <f t="shared" si="3"/>
        <v>-2.2353801015443341E-2</v>
      </c>
      <c r="R11" s="65">
        <f t="shared" si="4"/>
        <v>2.1106858764310182E-3</v>
      </c>
      <c r="S11" s="65">
        <f t="shared" si="5"/>
        <v>2.4981718124985662E-3</v>
      </c>
      <c r="T11" s="65">
        <f t="shared" si="6"/>
        <v>-1.270144355034372E-2</v>
      </c>
      <c r="U11" s="65">
        <f t="shared" si="7"/>
        <v>1.2436413386943358E-3</v>
      </c>
      <c r="V11" s="65">
        <f t="shared" si="8"/>
        <v>-3.6485166056722515E-2</v>
      </c>
      <c r="W11" s="65">
        <f t="shared" si="9"/>
        <v>-3.105788956129142E-3</v>
      </c>
      <c r="X11" s="65">
        <f t="shared" si="10"/>
        <v>9.8407119030853888E-4</v>
      </c>
      <c r="Y11" s="65">
        <f t="shared" si="11"/>
        <v>2.620584116730031E-3</v>
      </c>
      <c r="AA11" s="14">
        <v>40999</v>
      </c>
      <c r="AB11" s="15">
        <v>106.509828</v>
      </c>
      <c r="AC11" s="16">
        <f t="shared" si="12"/>
        <v>101.98019801980197</v>
      </c>
      <c r="AD11" s="17">
        <f t="shared" si="13"/>
        <v>4.388063894993007E-3</v>
      </c>
      <c r="AF11" s="13">
        <f t="shared" si="18"/>
        <v>-8.1064150864453774E-2</v>
      </c>
      <c r="AG11" s="13">
        <f t="shared" si="19"/>
        <v>-4.0276061261637464E-2</v>
      </c>
      <c r="AH11" s="13">
        <f t="shared" si="20"/>
        <v>-2.6741864910436348E-2</v>
      </c>
      <c r="AI11" s="13">
        <f t="shared" si="21"/>
        <v>-2.2773780185619888E-3</v>
      </c>
      <c r="AJ11" s="13">
        <f t="shared" si="22"/>
        <v>-1.8898920824944408E-3</v>
      </c>
      <c r="AK11" s="13">
        <f t="shared" si="23"/>
        <v>-1.7089507445336726E-2</v>
      </c>
      <c r="AL11" s="13">
        <f t="shared" si="24"/>
        <v>-3.1444225562986712E-3</v>
      </c>
      <c r="AM11" s="13">
        <f t="shared" si="25"/>
        <v>-4.0873229951715523E-2</v>
      </c>
      <c r="AN11" s="13">
        <f t="shared" si="26"/>
        <v>-7.493852851122149E-3</v>
      </c>
      <c r="AO11" s="13">
        <f t="shared" si="27"/>
        <v>-3.4039927046844681E-3</v>
      </c>
      <c r="AP11" s="13">
        <f t="shared" si="28"/>
        <v>-1.767479778262976E-3</v>
      </c>
      <c r="AR11" s="12">
        <f t="shared" si="29"/>
        <v>-8.1064150864453774E-2</v>
      </c>
      <c r="AS11" s="12">
        <f t="shared" si="30"/>
        <v>-4.0276061261637464E-2</v>
      </c>
      <c r="AT11" s="12">
        <f t="shared" si="31"/>
        <v>-2.6741864910436348E-2</v>
      </c>
      <c r="AU11" s="12">
        <f t="shared" si="32"/>
        <v>-2.2773780185619888E-3</v>
      </c>
      <c r="AV11" s="12">
        <f t="shared" si="33"/>
        <v>-1.8898920824944408E-3</v>
      </c>
      <c r="AW11" s="12">
        <f t="shared" si="34"/>
        <v>-1.7089507445336726E-2</v>
      </c>
      <c r="AX11" s="12">
        <f t="shared" si="35"/>
        <v>-3.1444225562986712E-3</v>
      </c>
      <c r="AY11" s="12">
        <f t="shared" si="36"/>
        <v>-4.0873229951715523E-2</v>
      </c>
      <c r="AZ11" s="12">
        <f t="shared" si="37"/>
        <v>-7.493852851122149E-3</v>
      </c>
      <c r="BA11" s="12">
        <f t="shared" si="38"/>
        <v>-3.4039927046844681E-3</v>
      </c>
      <c r="BB11" s="12">
        <f t="shared" si="39"/>
        <v>-1.767479778262976E-3</v>
      </c>
      <c r="BD11" s="23">
        <f t="shared" si="40"/>
        <v>6.5713965553749216E-3</v>
      </c>
      <c r="BE11" s="23">
        <f t="shared" si="41"/>
        <v>1.6221611107511739E-3</v>
      </c>
      <c r="BF11" s="23">
        <f t="shared" si="42"/>
        <v>7.1512733888802688E-4</v>
      </c>
      <c r="BG11" s="23">
        <f t="shared" si="43"/>
        <v>5.1864506394293301E-6</v>
      </c>
      <c r="BH11" s="23">
        <f t="shared" si="44"/>
        <v>3.5716920834751739E-6</v>
      </c>
      <c r="BI11" s="23">
        <f t="shared" si="45"/>
        <v>2.9205126472421942E-4</v>
      </c>
      <c r="BJ11" s="23">
        <f t="shared" si="46"/>
        <v>9.8873932125598709E-6</v>
      </c>
      <c r="BK11" s="23">
        <f t="shared" si="47"/>
        <v>1.6706209266858149E-3</v>
      </c>
      <c r="BL11" s="23">
        <f t="shared" si="48"/>
        <v>5.6157830554271562E-5</v>
      </c>
      <c r="BM11" s="23">
        <f t="shared" si="49"/>
        <v>1.1587166333545081E-5</v>
      </c>
      <c r="BN11" s="23">
        <f t="shared" si="50"/>
        <v>3.1239847665685388E-6</v>
      </c>
      <c r="BP11" s="12" t="str">
        <f t="shared" si="51"/>
        <v xml:space="preserve"> </v>
      </c>
      <c r="BQ11" s="12" t="str">
        <f t="shared" si="52"/>
        <v xml:space="preserve"> </v>
      </c>
      <c r="BR11" s="12" t="str">
        <f t="shared" si="53"/>
        <v xml:space="preserve"> </v>
      </c>
      <c r="BS11" s="12" t="str">
        <f t="shared" si="54"/>
        <v xml:space="preserve"> </v>
      </c>
      <c r="BT11" s="12" t="str">
        <f t="shared" si="55"/>
        <v xml:space="preserve"> </v>
      </c>
      <c r="BU11" s="12" t="str">
        <f t="shared" si="56"/>
        <v xml:space="preserve"> </v>
      </c>
      <c r="BV11" s="12" t="str">
        <f t="shared" si="57"/>
        <v xml:space="preserve"> </v>
      </c>
      <c r="BW11" s="12" t="str">
        <f t="shared" si="58"/>
        <v xml:space="preserve"> </v>
      </c>
      <c r="BX11" s="12" t="str">
        <f t="shared" si="59"/>
        <v xml:space="preserve"> </v>
      </c>
      <c r="BY11" s="12" t="str">
        <f t="shared" si="60"/>
        <v xml:space="preserve"> </v>
      </c>
      <c r="BZ11" s="12" t="str">
        <f t="shared" si="61"/>
        <v xml:space="preserve"> </v>
      </c>
      <c r="CA11" s="12"/>
      <c r="CC11" s="1">
        <v>0.54681350207372026</v>
      </c>
      <c r="CD11" s="1">
        <v>0.49275936002193998</v>
      </c>
      <c r="CE11" s="1">
        <v>0.452988378319369</v>
      </c>
      <c r="CF11" s="1">
        <v>0.82656143083245004</v>
      </c>
      <c r="CG11" s="1">
        <v>0.66240711769328431</v>
      </c>
      <c r="CH11" s="1">
        <v>0.66725822704923721</v>
      </c>
      <c r="CI11" s="1">
        <v>0.33392905553610386</v>
      </c>
      <c r="CJ11" s="1">
        <v>0.46813402416197586</v>
      </c>
      <c r="CK11" s="1">
        <v>0.42207850581959139</v>
      </c>
      <c r="CL11" s="1">
        <v>1.0000000000000002</v>
      </c>
      <c r="CM11" s="1">
        <v>0.80568021416111124</v>
      </c>
    </row>
    <row r="12" spans="1:92" ht="15.75">
      <c r="A12" s="8">
        <v>41029</v>
      </c>
      <c r="B12" s="1">
        <v>49.1297</v>
      </c>
      <c r="C12" s="1">
        <v>44.037799999999997</v>
      </c>
      <c r="D12" s="1">
        <v>30.3249</v>
      </c>
      <c r="E12" s="1">
        <v>115.2629</v>
      </c>
      <c r="F12" s="1">
        <v>136.31540000000001</v>
      </c>
      <c r="G12" s="1">
        <v>89.392799999999994</v>
      </c>
      <c r="H12" s="1">
        <v>104.565</v>
      </c>
      <c r="I12" s="1">
        <v>141.76390000000001</v>
      </c>
      <c r="J12" s="1">
        <v>90.009500000000003</v>
      </c>
      <c r="K12" s="1">
        <v>115.5741</v>
      </c>
      <c r="L12" s="1">
        <v>134.16319999999999</v>
      </c>
      <c r="N12" s="64">
        <f t="shared" si="0"/>
        <v>41029</v>
      </c>
      <c r="O12" s="65">
        <f t="shared" si="1"/>
        <v>-3.8598556393970207E-3</v>
      </c>
      <c r="P12" s="65">
        <f t="shared" si="2"/>
        <v>-1.0613851891486455E-2</v>
      </c>
      <c r="Q12" s="65">
        <f t="shared" si="3"/>
        <v>-2.769617315943032E-4</v>
      </c>
      <c r="R12" s="65">
        <f t="shared" si="4"/>
        <v>2.9967756501013587E-3</v>
      </c>
      <c r="S12" s="65">
        <f t="shared" si="5"/>
        <v>-6.6979623961430134E-3</v>
      </c>
      <c r="T12" s="65">
        <f t="shared" si="6"/>
        <v>-2.0135361818640129E-2</v>
      </c>
      <c r="U12" s="65">
        <f t="shared" si="7"/>
        <v>4.6584750411170412E-4</v>
      </c>
      <c r="V12" s="65">
        <f t="shared" si="8"/>
        <v>-1.1683416336643521E-2</v>
      </c>
      <c r="W12" s="65">
        <f t="shared" si="9"/>
        <v>-2.5790674017860366E-2</v>
      </c>
      <c r="X12" s="65">
        <f t="shared" si="10"/>
        <v>5.9750320628215838E-3</v>
      </c>
      <c r="Y12" s="65">
        <f t="shared" si="11"/>
        <v>-2.1166008661691589E-4</v>
      </c>
      <c r="AA12" s="19">
        <v>41029</v>
      </c>
      <c r="AB12" s="15">
        <v>107.675698</v>
      </c>
      <c r="AC12" s="16">
        <f t="shared" si="12"/>
        <v>103.09648611920015</v>
      </c>
      <c r="AD12" s="17">
        <f t="shared" si="13"/>
        <v>1.0886650807632811E-2</v>
      </c>
      <c r="AF12" s="13">
        <f t="shared" si="18"/>
        <v>-1.4746506447029831E-2</v>
      </c>
      <c r="AG12" s="13">
        <f t="shared" si="19"/>
        <v>-2.1500502699119267E-2</v>
      </c>
      <c r="AH12" s="13">
        <f t="shared" si="20"/>
        <v>-1.1163612539227114E-2</v>
      </c>
      <c r="AI12" s="13">
        <f t="shared" si="21"/>
        <v>-7.8898751575314525E-3</v>
      </c>
      <c r="AJ12" s="13">
        <f t="shared" si="22"/>
        <v>-1.7584613203775825E-2</v>
      </c>
      <c r="AK12" s="13">
        <f t="shared" si="23"/>
        <v>-3.1022012626272938E-2</v>
      </c>
      <c r="AL12" s="13">
        <f t="shared" si="24"/>
        <v>-1.0420803303521107E-2</v>
      </c>
      <c r="AM12" s="13">
        <f t="shared" si="25"/>
        <v>-2.2570067144276333E-2</v>
      </c>
      <c r="AN12" s="13">
        <f t="shared" si="26"/>
        <v>-3.6677324825493178E-2</v>
      </c>
      <c r="AO12" s="13">
        <f t="shared" si="27"/>
        <v>-4.911618744811227E-3</v>
      </c>
      <c r="AP12" s="13">
        <f t="shared" si="28"/>
        <v>-1.1098310894249726E-2</v>
      </c>
      <c r="AR12" s="12">
        <f t="shared" si="29"/>
        <v>-1.4746506447029831E-2</v>
      </c>
      <c r="AS12" s="12">
        <f t="shared" si="30"/>
        <v>-2.1500502699119267E-2</v>
      </c>
      <c r="AT12" s="12">
        <f t="shared" si="31"/>
        <v>-1.1163612539227114E-2</v>
      </c>
      <c r="AU12" s="12">
        <f t="shared" si="32"/>
        <v>-7.8898751575314525E-3</v>
      </c>
      <c r="AV12" s="12">
        <f t="shared" si="33"/>
        <v>-1.7584613203775825E-2</v>
      </c>
      <c r="AW12" s="12">
        <f t="shared" si="34"/>
        <v>-3.1022012626272938E-2</v>
      </c>
      <c r="AX12" s="12">
        <f t="shared" si="35"/>
        <v>-1.0420803303521107E-2</v>
      </c>
      <c r="AY12" s="12">
        <f t="shared" si="36"/>
        <v>-2.2570067144276333E-2</v>
      </c>
      <c r="AZ12" s="12">
        <f t="shared" si="37"/>
        <v>-3.6677324825493178E-2</v>
      </c>
      <c r="BA12" s="12">
        <f t="shared" si="38"/>
        <v>-4.911618744811227E-3</v>
      </c>
      <c r="BB12" s="12">
        <f t="shared" si="39"/>
        <v>-1.1098310894249726E-2</v>
      </c>
      <c r="BD12" s="23">
        <f t="shared" si="40"/>
        <v>2.1745945239229236E-4</v>
      </c>
      <c r="BE12" s="23">
        <f t="shared" si="41"/>
        <v>4.6227161631483488E-4</v>
      </c>
      <c r="BF12" s="23">
        <f t="shared" si="42"/>
        <v>1.2462624492598886E-4</v>
      </c>
      <c r="BG12" s="23">
        <f t="shared" si="43"/>
        <v>6.2250130001431964E-5</v>
      </c>
      <c r="BH12" s="23">
        <f t="shared" si="44"/>
        <v>3.092186215264071E-4</v>
      </c>
      <c r="BI12" s="23">
        <f t="shared" si="45"/>
        <v>9.6236526738463762E-4</v>
      </c>
      <c r="BJ12" s="23">
        <f t="shared" si="46"/>
        <v>1.0859314149067642E-4</v>
      </c>
      <c r="BK12" s="23">
        <f t="shared" si="47"/>
        <v>5.0940793089714206E-4</v>
      </c>
      <c r="BL12" s="23">
        <f t="shared" si="48"/>
        <v>1.3452261563547381E-3</v>
      </c>
      <c r="BM12" s="23">
        <f t="shared" si="49"/>
        <v>2.4123998694381014E-5</v>
      </c>
      <c r="BN12" s="23">
        <f t="shared" si="50"/>
        <v>1.2317250470542216E-4</v>
      </c>
      <c r="BP12" s="12" t="str">
        <f t="shared" si="51"/>
        <v xml:space="preserve"> </v>
      </c>
      <c r="BQ12" s="12" t="str">
        <f t="shared" si="52"/>
        <v xml:space="preserve"> </v>
      </c>
      <c r="BR12" s="12" t="str">
        <f t="shared" si="53"/>
        <v xml:space="preserve"> </v>
      </c>
      <c r="BS12" s="12" t="str">
        <f t="shared" si="54"/>
        <v xml:space="preserve"> </v>
      </c>
      <c r="BT12" s="12" t="str">
        <f t="shared" si="55"/>
        <v xml:space="preserve"> </v>
      </c>
      <c r="BU12" s="12" t="str">
        <f t="shared" si="56"/>
        <v xml:space="preserve"> </v>
      </c>
      <c r="BV12" s="12" t="str">
        <f t="shared" si="57"/>
        <v xml:space="preserve"> </v>
      </c>
      <c r="BW12" s="12" t="str">
        <f t="shared" si="58"/>
        <v xml:space="preserve"> </v>
      </c>
      <c r="BX12" s="12" t="str">
        <f t="shared" si="59"/>
        <v xml:space="preserve"> </v>
      </c>
      <c r="BY12" s="12" t="str">
        <f t="shared" si="60"/>
        <v xml:space="preserve"> </v>
      </c>
      <c r="BZ12" s="12" t="str">
        <f t="shared" si="61"/>
        <v xml:space="preserve"> </v>
      </c>
      <c r="CA12" s="12"/>
      <c r="CC12" s="1">
        <v>0.7349698025934065</v>
      </c>
      <c r="CD12" s="1">
        <v>0.69567695057499723</v>
      </c>
      <c r="CE12" s="1">
        <v>0.29843338415646531</v>
      </c>
      <c r="CF12" s="1">
        <v>0.79418357948657747</v>
      </c>
      <c r="CG12" s="1">
        <v>0.94828948909833344</v>
      </c>
      <c r="CH12" s="1">
        <v>0.67610504170236108</v>
      </c>
      <c r="CI12" s="1">
        <v>0.41216262219470867</v>
      </c>
      <c r="CJ12" s="1">
        <v>0.6818906853913087</v>
      </c>
      <c r="CK12" s="1">
        <v>0.57228967736123582</v>
      </c>
      <c r="CL12" s="1">
        <v>0.80568021416111124</v>
      </c>
      <c r="CM12" s="1">
        <v>0.99999999999999944</v>
      </c>
    </row>
    <row r="13" spans="1:92" ht="15.75">
      <c r="A13" s="8">
        <v>41060</v>
      </c>
      <c r="B13" s="1">
        <v>46.928199999999997</v>
      </c>
      <c r="C13" s="1">
        <v>42.036799999999999</v>
      </c>
      <c r="D13" s="1">
        <v>29.837</v>
      </c>
      <c r="E13" s="1">
        <v>115.3719</v>
      </c>
      <c r="F13" s="1">
        <v>135.3638</v>
      </c>
      <c r="G13" s="1">
        <v>88.4876</v>
      </c>
      <c r="H13" s="1">
        <v>104.8733</v>
      </c>
      <c r="I13" s="1">
        <v>133.95910000000001</v>
      </c>
      <c r="J13" s="1">
        <v>86.054199999999994</v>
      </c>
      <c r="K13" s="1">
        <v>116.30889999999999</v>
      </c>
      <c r="L13" s="1">
        <v>133.96469999999999</v>
      </c>
      <c r="N13" s="64">
        <f t="shared" si="0"/>
        <v>41060</v>
      </c>
      <c r="O13" s="65">
        <f t="shared" si="1"/>
        <v>-4.5844965839235051E-2</v>
      </c>
      <c r="P13" s="65">
        <f t="shared" si="2"/>
        <v>-4.6502930891211665E-2</v>
      </c>
      <c r="Q13" s="65">
        <f t="shared" si="3"/>
        <v>-1.6219923127014566E-2</v>
      </c>
      <c r="R13" s="65">
        <f t="shared" si="4"/>
        <v>9.4521735761800881E-4</v>
      </c>
      <c r="S13" s="65">
        <f t="shared" si="5"/>
        <v>-7.0053496302864646E-3</v>
      </c>
      <c r="T13" s="65">
        <f t="shared" si="6"/>
        <v>-1.0177712820654383E-2</v>
      </c>
      <c r="U13" s="65">
        <f t="shared" si="7"/>
        <v>2.9440672759787631E-3</v>
      </c>
      <c r="V13" s="65">
        <f t="shared" si="8"/>
        <v>-5.6628468284998845E-2</v>
      </c>
      <c r="W13" s="65">
        <f t="shared" si="9"/>
        <v>-4.4937890016714555E-2</v>
      </c>
      <c r="X13" s="65">
        <f t="shared" si="10"/>
        <v>6.337700129147323E-3</v>
      </c>
      <c r="Y13" s="65">
        <f t="shared" si="11"/>
        <v>-1.4806369368055756E-3</v>
      </c>
      <c r="AA13" s="19">
        <v>41060</v>
      </c>
      <c r="AB13" s="15">
        <v>107.36142000000001</v>
      </c>
      <c r="AC13" s="16">
        <f t="shared" si="12"/>
        <v>102.79557367501457</v>
      </c>
      <c r="AD13" s="17">
        <f t="shared" si="13"/>
        <v>-2.9230137260873902E-3</v>
      </c>
      <c r="AF13" s="13">
        <f t="shared" si="18"/>
        <v>-4.2921952113147657E-2</v>
      </c>
      <c r="AG13" s="13">
        <f t="shared" si="19"/>
        <v>-4.3579917165124271E-2</v>
      </c>
      <c r="AH13" s="13">
        <f t="shared" si="20"/>
        <v>-1.3296909400927176E-2</v>
      </c>
      <c r="AI13" s="13">
        <f t="shared" si="21"/>
        <v>3.8682310837053991E-3</v>
      </c>
      <c r="AJ13" s="13">
        <f t="shared" si="22"/>
        <v>-4.0823359041990744E-3</v>
      </c>
      <c r="AK13" s="13">
        <f t="shared" si="23"/>
        <v>-7.254699094566993E-3</v>
      </c>
      <c r="AL13" s="13">
        <f t="shared" si="24"/>
        <v>5.8670810020661534E-3</v>
      </c>
      <c r="AM13" s="13">
        <f t="shared" si="25"/>
        <v>-5.3705454558911458E-2</v>
      </c>
      <c r="AN13" s="13">
        <f t="shared" si="26"/>
        <v>-4.2014876290627168E-2</v>
      </c>
      <c r="AO13" s="13">
        <f t="shared" si="27"/>
        <v>9.2607138552347132E-3</v>
      </c>
      <c r="AP13" s="13">
        <f t="shared" si="28"/>
        <v>1.4423767892818146E-3</v>
      </c>
      <c r="AR13" s="12">
        <f t="shared" si="29"/>
        <v>-4.2921952113147657E-2</v>
      </c>
      <c r="AS13" s="12">
        <f t="shared" si="30"/>
        <v>-4.3579917165124271E-2</v>
      </c>
      <c r="AT13" s="12">
        <f t="shared" si="31"/>
        <v>-1.3296909400927176E-2</v>
      </c>
      <c r="AU13" s="12" t="str">
        <f t="shared" si="32"/>
        <v xml:space="preserve"> </v>
      </c>
      <c r="AV13" s="12">
        <f t="shared" si="33"/>
        <v>-4.0823359041990744E-3</v>
      </c>
      <c r="AW13" s="12">
        <f t="shared" si="34"/>
        <v>-7.254699094566993E-3</v>
      </c>
      <c r="AX13" s="12" t="str">
        <f t="shared" si="35"/>
        <v xml:space="preserve"> </v>
      </c>
      <c r="AY13" s="12">
        <f t="shared" si="36"/>
        <v>-5.3705454558911458E-2</v>
      </c>
      <c r="AZ13" s="12">
        <f t="shared" si="37"/>
        <v>-4.2014876290627168E-2</v>
      </c>
      <c r="BA13" s="12" t="str">
        <f t="shared" si="38"/>
        <v xml:space="preserve"> </v>
      </c>
      <c r="BB13" s="12" t="str">
        <f t="shared" si="39"/>
        <v xml:space="preserve"> </v>
      </c>
      <c r="BD13" s="23">
        <f t="shared" si="40"/>
        <v>1.8422939732033407E-3</v>
      </c>
      <c r="BE13" s="23">
        <f t="shared" si="41"/>
        <v>1.899209180119093E-3</v>
      </c>
      <c r="BF13" s="23">
        <f t="shared" si="42"/>
        <v>1.7680779961646551E-4</v>
      </c>
      <c r="BG13" s="23" t="str">
        <f t="shared" si="43"/>
        <v xml:space="preserve"> </v>
      </c>
      <c r="BH13" s="23">
        <f t="shared" si="44"/>
        <v>1.6665466434712876E-5</v>
      </c>
      <c r="BI13" s="23">
        <f t="shared" si="45"/>
        <v>5.2630658952711145E-5</v>
      </c>
      <c r="BJ13" s="23" t="str">
        <f t="shared" si="46"/>
        <v xml:space="preserve"> </v>
      </c>
      <c r="BK13" s="23">
        <f t="shared" si="47"/>
        <v>2.8842758493793034E-3</v>
      </c>
      <c r="BL13" s="23">
        <f t="shared" si="48"/>
        <v>1.7652498297167048E-3</v>
      </c>
      <c r="BM13" s="23" t="str">
        <f t="shared" si="49"/>
        <v xml:space="preserve"> </v>
      </c>
      <c r="BN13" s="23" t="str">
        <f t="shared" si="50"/>
        <v xml:space="preserve"> </v>
      </c>
      <c r="BP13" s="12" t="str">
        <f t="shared" si="51"/>
        <v xml:space="preserve"> </v>
      </c>
      <c r="BQ13" s="12" t="str">
        <f t="shared" si="52"/>
        <v xml:space="preserve"> </v>
      </c>
      <c r="BR13" s="12" t="str">
        <f t="shared" si="53"/>
        <v xml:space="preserve"> </v>
      </c>
      <c r="BS13" s="12">
        <f t="shared" si="54"/>
        <v>3.8682310837053991E-3</v>
      </c>
      <c r="BT13" s="12" t="str">
        <f t="shared" si="55"/>
        <v xml:space="preserve"> </v>
      </c>
      <c r="BU13" s="12" t="str">
        <f t="shared" si="56"/>
        <v xml:space="preserve"> </v>
      </c>
      <c r="BV13" s="12">
        <f t="shared" si="57"/>
        <v>5.8670810020661534E-3</v>
      </c>
      <c r="BW13" s="12" t="str">
        <f t="shared" si="58"/>
        <v xml:space="preserve"> </v>
      </c>
      <c r="BX13" s="12" t="str">
        <f t="shared" si="59"/>
        <v xml:space="preserve"> </v>
      </c>
      <c r="BY13" s="12">
        <f t="shared" si="60"/>
        <v>9.2607138552347132E-3</v>
      </c>
      <c r="BZ13" s="12">
        <f t="shared" si="61"/>
        <v>1.4423767892818146E-3</v>
      </c>
      <c r="CA13" s="12"/>
    </row>
    <row r="14" spans="1:92" ht="15.75">
      <c r="A14" s="8">
        <v>41090</v>
      </c>
      <c r="B14" s="1">
        <v>47.6783</v>
      </c>
      <c r="C14" s="1">
        <v>42.8688</v>
      </c>
      <c r="D14" s="1">
        <v>28.5824</v>
      </c>
      <c r="E14" s="1">
        <v>115.898</v>
      </c>
      <c r="F14" s="1">
        <v>137.08260000000001</v>
      </c>
      <c r="G14" s="1">
        <v>87.884600000000006</v>
      </c>
      <c r="H14" s="1">
        <v>105.4413</v>
      </c>
      <c r="I14" s="1">
        <v>137.36850000000001</v>
      </c>
      <c r="J14" s="1">
        <v>85.066500000000005</v>
      </c>
      <c r="K14" s="1">
        <v>116.3017</v>
      </c>
      <c r="L14" s="1">
        <v>134.9599</v>
      </c>
      <c r="N14" s="64">
        <f t="shared" si="0"/>
        <v>41090</v>
      </c>
      <c r="O14" s="65">
        <f t="shared" si="1"/>
        <v>1.585759368509565E-2</v>
      </c>
      <c r="P14" s="65">
        <f t="shared" si="2"/>
        <v>1.9598863486838126E-2</v>
      </c>
      <c r="Q14" s="65">
        <f t="shared" si="3"/>
        <v>-4.2958090304836535E-2</v>
      </c>
      <c r="R14" s="65">
        <f t="shared" si="4"/>
        <v>4.5496703851239462E-3</v>
      </c>
      <c r="S14" s="65">
        <f t="shared" si="5"/>
        <v>1.2617695103172372E-2</v>
      </c>
      <c r="T14" s="65">
        <f t="shared" si="6"/>
        <v>-6.8378389506878043E-3</v>
      </c>
      <c r="U14" s="65">
        <f t="shared" si="7"/>
        <v>5.4014450825397558E-3</v>
      </c>
      <c r="V14" s="65">
        <f t="shared" si="8"/>
        <v>2.5132566382752044E-2</v>
      </c>
      <c r="W14" s="65">
        <f t="shared" si="9"/>
        <v>-1.1544026745553458E-2</v>
      </c>
      <c r="X14" s="65">
        <f t="shared" si="10"/>
        <v>-6.1906035256277783E-5</v>
      </c>
      <c r="Y14" s="65">
        <f t="shared" si="11"/>
        <v>7.4013648665878767E-3</v>
      </c>
      <c r="AA14" s="19">
        <v>41090</v>
      </c>
      <c r="AB14" s="15">
        <v>106.86465800000001</v>
      </c>
      <c r="AC14" s="16">
        <f t="shared" si="12"/>
        <v>102.31993787614056</v>
      </c>
      <c r="AD14" s="17">
        <f t="shared" si="13"/>
        <v>-4.6377443402629802E-3</v>
      </c>
      <c r="AF14" s="13">
        <f t="shared" si="18"/>
        <v>2.049533802535863E-2</v>
      </c>
      <c r="AG14" s="13">
        <f t="shared" si="19"/>
        <v>2.4236607827101107E-2</v>
      </c>
      <c r="AH14" s="13">
        <f t="shared" si="20"/>
        <v>-3.8320345964573552E-2</v>
      </c>
      <c r="AI14" s="13">
        <f t="shared" si="21"/>
        <v>9.1874147253869255E-3</v>
      </c>
      <c r="AJ14" s="13">
        <f t="shared" si="22"/>
        <v>1.7255439443435352E-2</v>
      </c>
      <c r="AK14" s="13">
        <f t="shared" si="23"/>
        <v>-2.2000946104248241E-3</v>
      </c>
      <c r="AL14" s="13">
        <f t="shared" si="24"/>
        <v>1.0039189422802736E-2</v>
      </c>
      <c r="AM14" s="13">
        <f t="shared" si="25"/>
        <v>2.9770310723015024E-2</v>
      </c>
      <c r="AN14" s="13">
        <f t="shared" si="26"/>
        <v>-6.906282405290478E-3</v>
      </c>
      <c r="AO14" s="13">
        <f t="shared" si="27"/>
        <v>4.5758383050067027E-3</v>
      </c>
      <c r="AP14" s="13">
        <f t="shared" si="28"/>
        <v>1.2039109206850857E-2</v>
      </c>
      <c r="AR14" s="12" t="str">
        <f t="shared" si="29"/>
        <v xml:space="preserve"> </v>
      </c>
      <c r="AS14" s="12" t="str">
        <f t="shared" si="30"/>
        <v xml:space="preserve"> </v>
      </c>
      <c r="AT14" s="12">
        <f t="shared" si="31"/>
        <v>-3.8320345964573552E-2</v>
      </c>
      <c r="AU14" s="12" t="str">
        <f t="shared" si="32"/>
        <v xml:space="preserve"> </v>
      </c>
      <c r="AV14" s="12" t="str">
        <f t="shared" si="33"/>
        <v xml:space="preserve"> </v>
      </c>
      <c r="AW14" s="12">
        <f t="shared" si="34"/>
        <v>-2.2000946104248241E-3</v>
      </c>
      <c r="AX14" s="12" t="str">
        <f t="shared" si="35"/>
        <v xml:space="preserve"> </v>
      </c>
      <c r="AY14" s="12" t="str">
        <f t="shared" si="36"/>
        <v xml:space="preserve"> </v>
      </c>
      <c r="AZ14" s="12">
        <f t="shared" si="37"/>
        <v>-6.906282405290478E-3</v>
      </c>
      <c r="BA14" s="12" t="str">
        <f t="shared" si="38"/>
        <v xml:space="preserve"> </v>
      </c>
      <c r="BB14" s="12" t="str">
        <f t="shared" si="39"/>
        <v xml:space="preserve"> </v>
      </c>
      <c r="BD14" s="23" t="str">
        <f t="shared" si="40"/>
        <v xml:space="preserve"> </v>
      </c>
      <c r="BE14" s="23" t="str">
        <f t="shared" si="41"/>
        <v xml:space="preserve"> </v>
      </c>
      <c r="BF14" s="23">
        <f t="shared" si="42"/>
        <v>1.4684489148446085E-3</v>
      </c>
      <c r="BG14" s="23" t="str">
        <f t="shared" si="43"/>
        <v xml:space="preserve"> </v>
      </c>
      <c r="BH14" s="23" t="str">
        <f t="shared" si="44"/>
        <v xml:space="preserve"> </v>
      </c>
      <c r="BI14" s="23">
        <f t="shared" si="45"/>
        <v>4.8404162948203585E-6</v>
      </c>
      <c r="BJ14" s="23" t="str">
        <f t="shared" si="46"/>
        <v xml:space="preserve"> </v>
      </c>
      <c r="BK14" s="23" t="str">
        <f t="shared" si="47"/>
        <v xml:space="preserve"> </v>
      </c>
      <c r="BL14" s="23">
        <f t="shared" si="48"/>
        <v>4.7696736661624827E-5</v>
      </c>
      <c r="BM14" s="23" t="str">
        <f t="shared" si="49"/>
        <v xml:space="preserve"> </v>
      </c>
      <c r="BN14" s="23" t="str">
        <f t="shared" si="50"/>
        <v xml:space="preserve"> </v>
      </c>
      <c r="BP14" s="12">
        <f t="shared" si="51"/>
        <v>2.049533802535863E-2</v>
      </c>
      <c r="BQ14" s="12">
        <f t="shared" si="52"/>
        <v>2.4236607827101107E-2</v>
      </c>
      <c r="BR14" s="12" t="str">
        <f t="shared" si="53"/>
        <v xml:space="preserve"> </v>
      </c>
      <c r="BS14" s="12">
        <f t="shared" si="54"/>
        <v>9.1874147253869255E-3</v>
      </c>
      <c r="BT14" s="12">
        <f t="shared" si="55"/>
        <v>1.7255439443435352E-2</v>
      </c>
      <c r="BU14" s="12" t="str">
        <f t="shared" si="56"/>
        <v xml:space="preserve"> </v>
      </c>
      <c r="BV14" s="12">
        <f t="shared" si="57"/>
        <v>1.0039189422802736E-2</v>
      </c>
      <c r="BW14" s="12">
        <f t="shared" si="58"/>
        <v>2.9770310723015024E-2</v>
      </c>
      <c r="BX14" s="12" t="str">
        <f t="shared" si="59"/>
        <v xml:space="preserve"> </v>
      </c>
      <c r="BY14" s="12">
        <f t="shared" si="60"/>
        <v>4.5758383050067027E-3</v>
      </c>
      <c r="BZ14" s="12">
        <f t="shared" si="61"/>
        <v>1.2039109206850857E-2</v>
      </c>
      <c r="CA14" s="12"/>
    </row>
    <row r="15" spans="1:92" ht="15.75">
      <c r="A15" s="8">
        <v>41121</v>
      </c>
      <c r="B15" s="1">
        <v>49.234499999999997</v>
      </c>
      <c r="C15" s="1">
        <v>44.378300000000003</v>
      </c>
      <c r="D15" s="1">
        <v>27.303899999999999</v>
      </c>
      <c r="E15" s="1">
        <v>116.8678</v>
      </c>
      <c r="F15" s="1">
        <v>138.23740000000001</v>
      </c>
      <c r="G15" s="1">
        <v>86.296400000000006</v>
      </c>
      <c r="H15" s="1">
        <v>105.5189</v>
      </c>
      <c r="I15" s="1">
        <v>141.1189</v>
      </c>
      <c r="J15" s="1">
        <v>84.222300000000004</v>
      </c>
      <c r="K15" s="1">
        <v>117.4926</v>
      </c>
      <c r="L15" s="1">
        <v>136.26050000000001</v>
      </c>
      <c r="N15" s="64">
        <f t="shared" si="0"/>
        <v>41121</v>
      </c>
      <c r="O15" s="65">
        <f t="shared" si="1"/>
        <v>3.2118229511880515E-2</v>
      </c>
      <c r="P15" s="65">
        <f t="shared" si="2"/>
        <v>3.4606322612140229E-2</v>
      </c>
      <c r="Q15" s="65">
        <f t="shared" si="3"/>
        <v>-4.5761594652931128E-2</v>
      </c>
      <c r="R15" s="65">
        <f t="shared" si="4"/>
        <v>8.3328874917321955E-3</v>
      </c>
      <c r="S15" s="65">
        <f t="shared" si="5"/>
        <v>8.3888331554146291E-3</v>
      </c>
      <c r="T15" s="65">
        <f t="shared" si="6"/>
        <v>-1.8236707980669835E-2</v>
      </c>
      <c r="U15" s="65">
        <f t="shared" si="7"/>
        <v>7.3568382566917528E-4</v>
      </c>
      <c r="V15" s="65">
        <f t="shared" si="8"/>
        <v>2.6935701580743831E-2</v>
      </c>
      <c r="W15" s="65">
        <f t="shared" si="9"/>
        <v>-9.9735717643814233E-3</v>
      </c>
      <c r="X15" s="65">
        <f t="shared" si="10"/>
        <v>1.0187676090906574E-2</v>
      </c>
      <c r="Y15" s="65">
        <f t="shared" si="11"/>
        <v>9.5907975170886131E-3</v>
      </c>
      <c r="AA15" s="19">
        <v>41121</v>
      </c>
      <c r="AB15" s="15">
        <v>105.860996</v>
      </c>
      <c r="AC15" s="16">
        <f t="shared" si="12"/>
        <v>101.3589594253543</v>
      </c>
      <c r="AD15" s="17">
        <f t="shared" si="13"/>
        <v>-9.4362802846915568E-3</v>
      </c>
      <c r="AF15" s="13">
        <f t="shared" si="18"/>
        <v>4.1554509796572076E-2</v>
      </c>
      <c r="AG15" s="13">
        <f t="shared" si="19"/>
        <v>4.404260289683179E-2</v>
      </c>
      <c r="AH15" s="13">
        <f t="shared" si="20"/>
        <v>-3.6325314368239575E-2</v>
      </c>
      <c r="AI15" s="13">
        <f t="shared" si="21"/>
        <v>1.7769167776423754E-2</v>
      </c>
      <c r="AJ15" s="13">
        <f t="shared" si="22"/>
        <v>1.7825113440106184E-2</v>
      </c>
      <c r="AK15" s="13">
        <f t="shared" si="23"/>
        <v>-8.800427695978278E-3</v>
      </c>
      <c r="AL15" s="13">
        <f t="shared" si="24"/>
        <v>1.0171964110360731E-2</v>
      </c>
      <c r="AM15" s="13">
        <f t="shared" si="25"/>
        <v>3.6371981865435388E-2</v>
      </c>
      <c r="AN15" s="13">
        <f t="shared" si="26"/>
        <v>-5.3729147968986646E-4</v>
      </c>
      <c r="AO15" s="13">
        <f t="shared" si="27"/>
        <v>1.962395637559813E-2</v>
      </c>
      <c r="AP15" s="13">
        <f t="shared" si="28"/>
        <v>1.902707780178017E-2</v>
      </c>
      <c r="AR15" s="12" t="str">
        <f t="shared" si="29"/>
        <v xml:space="preserve"> </v>
      </c>
      <c r="AS15" s="12" t="str">
        <f t="shared" si="30"/>
        <v xml:space="preserve"> </v>
      </c>
      <c r="AT15" s="12">
        <f t="shared" si="31"/>
        <v>-3.6325314368239575E-2</v>
      </c>
      <c r="AU15" s="12" t="str">
        <f t="shared" si="32"/>
        <v xml:space="preserve"> </v>
      </c>
      <c r="AV15" s="12" t="str">
        <f t="shared" si="33"/>
        <v xml:space="preserve"> </v>
      </c>
      <c r="AW15" s="12">
        <f t="shared" si="34"/>
        <v>-8.800427695978278E-3</v>
      </c>
      <c r="AX15" s="12" t="str">
        <f t="shared" si="35"/>
        <v xml:space="preserve"> </v>
      </c>
      <c r="AY15" s="12" t="str">
        <f t="shared" si="36"/>
        <v xml:space="preserve"> </v>
      </c>
      <c r="AZ15" s="12">
        <f t="shared" si="37"/>
        <v>-5.3729147968986646E-4</v>
      </c>
      <c r="BA15" s="12" t="str">
        <f t="shared" si="38"/>
        <v xml:space="preserve"> </v>
      </c>
      <c r="BB15" s="12" t="str">
        <f t="shared" si="39"/>
        <v xml:space="preserve"> </v>
      </c>
      <c r="BD15" s="23" t="str">
        <f t="shared" si="40"/>
        <v xml:space="preserve"> </v>
      </c>
      <c r="BE15" s="23" t="str">
        <f t="shared" si="41"/>
        <v xml:space="preserve"> </v>
      </c>
      <c r="BF15" s="23">
        <f t="shared" si="42"/>
        <v>1.3195284639514325E-3</v>
      </c>
      <c r="BG15" s="23" t="str">
        <f t="shared" si="43"/>
        <v xml:space="preserve"> </v>
      </c>
      <c r="BH15" s="23" t="str">
        <f t="shared" si="44"/>
        <v xml:space="preserve"> </v>
      </c>
      <c r="BI15" s="23">
        <f t="shared" si="45"/>
        <v>7.7447527632141543E-5</v>
      </c>
      <c r="BJ15" s="23" t="str">
        <f t="shared" si="46"/>
        <v xml:space="preserve"> </v>
      </c>
      <c r="BK15" s="23" t="str">
        <f t="shared" si="47"/>
        <v xml:space="preserve"> </v>
      </c>
      <c r="BL15" s="23">
        <f t="shared" si="48"/>
        <v>2.8868213414732616E-7</v>
      </c>
      <c r="BM15" s="23" t="str">
        <f t="shared" si="49"/>
        <v xml:space="preserve"> </v>
      </c>
      <c r="BN15" s="23" t="str">
        <f t="shared" si="50"/>
        <v xml:space="preserve"> </v>
      </c>
      <c r="BP15" s="12">
        <f t="shared" si="51"/>
        <v>4.1554509796572076E-2</v>
      </c>
      <c r="BQ15" s="12">
        <f t="shared" si="52"/>
        <v>4.404260289683179E-2</v>
      </c>
      <c r="BR15" s="12" t="str">
        <f t="shared" si="53"/>
        <v xml:space="preserve"> </v>
      </c>
      <c r="BS15" s="12">
        <f t="shared" si="54"/>
        <v>1.7769167776423754E-2</v>
      </c>
      <c r="BT15" s="12">
        <f t="shared" si="55"/>
        <v>1.7825113440106184E-2</v>
      </c>
      <c r="BU15" s="12" t="str">
        <f t="shared" si="56"/>
        <v xml:space="preserve"> </v>
      </c>
      <c r="BV15" s="12">
        <f t="shared" si="57"/>
        <v>1.0171964110360731E-2</v>
      </c>
      <c r="BW15" s="12">
        <f t="shared" si="58"/>
        <v>3.6371981865435388E-2</v>
      </c>
      <c r="BX15" s="12" t="str">
        <f t="shared" si="59"/>
        <v xml:space="preserve"> </v>
      </c>
      <c r="BY15" s="12">
        <f t="shared" si="60"/>
        <v>1.962395637559813E-2</v>
      </c>
      <c r="BZ15" s="12">
        <f t="shared" si="61"/>
        <v>1.902707780178017E-2</v>
      </c>
      <c r="CA15" s="12"/>
      <c r="CC15" s="9"/>
      <c r="CD15" s="9"/>
      <c r="CE15" s="9"/>
      <c r="CF15" s="9"/>
      <c r="CG15" s="9"/>
      <c r="CH15" s="9"/>
      <c r="CI15" s="9"/>
      <c r="CJ15" s="9"/>
      <c r="CL15" s="9"/>
      <c r="CM15" s="9"/>
      <c r="CN15" s="9"/>
    </row>
    <row r="16" spans="1:92" ht="15.75">
      <c r="A16" s="8">
        <v>41152</v>
      </c>
      <c r="B16" s="1">
        <v>47.9041</v>
      </c>
      <c r="C16" s="1">
        <v>43.966200000000001</v>
      </c>
      <c r="D16" s="1">
        <v>27.854399999999998</v>
      </c>
      <c r="E16" s="1">
        <v>117.46510000000001</v>
      </c>
      <c r="F16" s="1">
        <v>139.3075</v>
      </c>
      <c r="G16" s="1">
        <v>86.960300000000004</v>
      </c>
      <c r="H16" s="1">
        <v>105.9225</v>
      </c>
      <c r="I16" s="1">
        <v>138.02080000000001</v>
      </c>
      <c r="J16" s="1">
        <v>84.020399999999995</v>
      </c>
      <c r="K16" s="1">
        <v>117.89109999999999</v>
      </c>
      <c r="L16" s="1">
        <v>136.66569999999999</v>
      </c>
      <c r="N16" s="64">
        <f t="shared" si="0"/>
        <v>41152</v>
      </c>
      <c r="O16" s="65">
        <f t="shared" si="1"/>
        <v>-2.7393501527537886E-2</v>
      </c>
      <c r="P16" s="65">
        <f t="shared" si="2"/>
        <v>-9.3294543304972971E-3</v>
      </c>
      <c r="Q16" s="65">
        <f t="shared" si="3"/>
        <v>1.9961393991655228E-2</v>
      </c>
      <c r="R16" s="65">
        <f t="shared" si="4"/>
        <v>5.097886754907327E-3</v>
      </c>
      <c r="S16" s="65">
        <f t="shared" si="5"/>
        <v>7.7112229596304769E-3</v>
      </c>
      <c r="T16" s="65">
        <f t="shared" si="6"/>
        <v>7.6638103975753833E-3</v>
      </c>
      <c r="U16" s="65">
        <f t="shared" si="7"/>
        <v>3.8176108385322249E-3</v>
      </c>
      <c r="V16" s="65">
        <f t="shared" si="8"/>
        <v>-2.2198399006452211E-2</v>
      </c>
      <c r="W16" s="65">
        <f t="shared" si="9"/>
        <v>-2.4001052874270132E-3</v>
      </c>
      <c r="X16" s="65">
        <f t="shared" si="10"/>
        <v>3.3859641149770587E-3</v>
      </c>
      <c r="Y16" s="65">
        <f t="shared" si="11"/>
        <v>2.969303040254557E-3</v>
      </c>
      <c r="AA16" s="19">
        <v>41152</v>
      </c>
      <c r="AB16" s="15">
        <v>107.39183400000002</v>
      </c>
      <c r="AC16" s="16">
        <f t="shared" si="12"/>
        <v>102.82469423412931</v>
      </c>
      <c r="AD16" s="17">
        <f t="shared" si="13"/>
        <v>1.4357270625998626E-2</v>
      </c>
      <c r="AF16" s="13">
        <f t="shared" si="18"/>
        <v>-4.1750772153536508E-2</v>
      </c>
      <c r="AG16" s="13">
        <f t="shared" si="19"/>
        <v>-2.3686724956495923E-2</v>
      </c>
      <c r="AH16" s="13">
        <f t="shared" si="20"/>
        <v>5.6041233656566013E-3</v>
      </c>
      <c r="AI16" s="13">
        <f t="shared" si="21"/>
        <v>-9.2593838710912993E-3</v>
      </c>
      <c r="AJ16" s="13">
        <f t="shared" si="22"/>
        <v>-6.6460476663681494E-3</v>
      </c>
      <c r="AK16" s="13">
        <f t="shared" si="23"/>
        <v>-6.693460228423243E-3</v>
      </c>
      <c r="AL16" s="13">
        <f t="shared" si="24"/>
        <v>-1.0539659787466401E-2</v>
      </c>
      <c r="AM16" s="13">
        <f t="shared" si="25"/>
        <v>-3.6555669632450841E-2</v>
      </c>
      <c r="AN16" s="13">
        <f t="shared" si="26"/>
        <v>-1.6757375913425639E-2</v>
      </c>
      <c r="AO16" s="13">
        <f t="shared" si="27"/>
        <v>-1.0971306511021567E-2</v>
      </c>
      <c r="AP16" s="13">
        <f t="shared" si="28"/>
        <v>-1.138796758574407E-2</v>
      </c>
      <c r="AR16" s="12">
        <f t="shared" si="29"/>
        <v>-4.1750772153536508E-2</v>
      </c>
      <c r="AS16" s="12">
        <f t="shared" si="30"/>
        <v>-2.3686724956495923E-2</v>
      </c>
      <c r="AT16" s="12" t="str">
        <f t="shared" si="31"/>
        <v xml:space="preserve"> </v>
      </c>
      <c r="AU16" s="12">
        <f t="shared" si="32"/>
        <v>-9.2593838710912993E-3</v>
      </c>
      <c r="AV16" s="12">
        <f t="shared" si="33"/>
        <v>-6.6460476663681494E-3</v>
      </c>
      <c r="AW16" s="12">
        <f t="shared" si="34"/>
        <v>-6.693460228423243E-3</v>
      </c>
      <c r="AX16" s="12">
        <f t="shared" si="35"/>
        <v>-1.0539659787466401E-2</v>
      </c>
      <c r="AY16" s="12">
        <f t="shared" si="36"/>
        <v>-3.6555669632450841E-2</v>
      </c>
      <c r="AZ16" s="12">
        <f t="shared" si="37"/>
        <v>-1.6757375913425639E-2</v>
      </c>
      <c r="BA16" s="12">
        <f t="shared" si="38"/>
        <v>-1.0971306511021567E-2</v>
      </c>
      <c r="BB16" s="12">
        <f t="shared" si="39"/>
        <v>-1.138796758574407E-2</v>
      </c>
      <c r="BD16" s="23">
        <f t="shared" si="40"/>
        <v>1.7431269754165195E-3</v>
      </c>
      <c r="BE16" s="23">
        <f t="shared" si="41"/>
        <v>5.6106093916468683E-4</v>
      </c>
      <c r="BF16" s="23" t="str">
        <f t="shared" si="42"/>
        <v xml:space="preserve"> </v>
      </c>
      <c r="BG16" s="23">
        <f t="shared" si="43"/>
        <v>8.57361896722257E-5</v>
      </c>
      <c r="BH16" s="23">
        <f t="shared" si="44"/>
        <v>4.4169949583637528E-5</v>
      </c>
      <c r="BI16" s="23">
        <f t="shared" si="45"/>
        <v>4.4802409829483734E-5</v>
      </c>
      <c r="BJ16" s="23">
        <f t="shared" si="46"/>
        <v>1.110844284355363E-4</v>
      </c>
      <c r="BK16" s="23">
        <f t="shared" si="47"/>
        <v>1.3363169822768887E-3</v>
      </c>
      <c r="BL16" s="23">
        <f t="shared" si="48"/>
        <v>2.8080964750385774E-4</v>
      </c>
      <c r="BM16" s="23">
        <f t="shared" si="49"/>
        <v>1.2036956655878423E-4</v>
      </c>
      <c r="BN16" s="23">
        <f t="shared" si="50"/>
        <v>1.2968580573395762E-4</v>
      </c>
      <c r="BP16" s="12" t="str">
        <f t="shared" si="51"/>
        <v xml:space="preserve"> </v>
      </c>
      <c r="BQ16" s="12" t="str">
        <f t="shared" si="52"/>
        <v xml:space="preserve"> </v>
      </c>
      <c r="BR16" s="12">
        <f t="shared" si="53"/>
        <v>5.6041233656566013E-3</v>
      </c>
      <c r="BS16" s="12" t="str">
        <f t="shared" si="54"/>
        <v xml:space="preserve"> </v>
      </c>
      <c r="BT16" s="12" t="str">
        <f t="shared" si="55"/>
        <v xml:space="preserve"> </v>
      </c>
      <c r="BU16" s="12" t="str">
        <f t="shared" si="56"/>
        <v xml:space="preserve"> </v>
      </c>
      <c r="BV16" s="12" t="str">
        <f t="shared" si="57"/>
        <v xml:space="preserve"> </v>
      </c>
      <c r="BW16" s="12" t="str">
        <f t="shared" si="58"/>
        <v xml:space="preserve"> </v>
      </c>
      <c r="BX16" s="12" t="str">
        <f t="shared" si="59"/>
        <v xml:space="preserve"> </v>
      </c>
      <c r="BY16" s="12" t="str">
        <f t="shared" si="60"/>
        <v xml:space="preserve"> </v>
      </c>
      <c r="BZ16" s="12" t="str">
        <f t="shared" si="61"/>
        <v xml:space="preserve"> </v>
      </c>
      <c r="CA16" s="12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</row>
    <row r="17" spans="1:92" ht="15.75">
      <c r="A17" s="8">
        <v>41182</v>
      </c>
      <c r="B17" s="1">
        <v>47.639600000000002</v>
      </c>
      <c r="C17" s="1">
        <v>43.579500000000003</v>
      </c>
      <c r="D17" s="1">
        <v>27.437000000000001</v>
      </c>
      <c r="E17" s="1">
        <v>118.21129999999999</v>
      </c>
      <c r="F17" s="1">
        <v>140.0822</v>
      </c>
      <c r="G17" s="1">
        <v>86.914599999999993</v>
      </c>
      <c r="H17" s="1">
        <v>106.4559</v>
      </c>
      <c r="I17" s="1">
        <v>141.7191</v>
      </c>
      <c r="J17" s="1">
        <v>86.924599999999998</v>
      </c>
      <c r="K17" s="1">
        <v>117.9432</v>
      </c>
      <c r="L17" s="1">
        <v>137.21029999999999</v>
      </c>
      <c r="N17" s="64">
        <f t="shared" si="0"/>
        <v>41182</v>
      </c>
      <c r="O17" s="65">
        <f t="shared" si="1"/>
        <v>-5.5367475971643647E-3</v>
      </c>
      <c r="P17" s="65">
        <f t="shared" si="2"/>
        <v>-8.8343005994027547E-3</v>
      </c>
      <c r="Q17" s="65">
        <f t="shared" si="3"/>
        <v>-1.5098475687595586E-2</v>
      </c>
      <c r="R17" s="65">
        <f t="shared" si="4"/>
        <v>6.3324328913011083E-3</v>
      </c>
      <c r="S17" s="65">
        <f t="shared" si="5"/>
        <v>5.5456731973847501E-3</v>
      </c>
      <c r="T17" s="65">
        <f t="shared" si="6"/>
        <v>-5.2566530364467064E-4</v>
      </c>
      <c r="U17" s="65">
        <f t="shared" si="7"/>
        <v>5.0231202565821659E-3</v>
      </c>
      <c r="V17" s="65">
        <f t="shared" si="8"/>
        <v>2.6442530989656314E-2</v>
      </c>
      <c r="W17" s="65">
        <f t="shared" si="9"/>
        <v>3.3981449714084205E-2</v>
      </c>
      <c r="X17" s="65">
        <f t="shared" si="10"/>
        <v>4.4183565196048968E-4</v>
      </c>
      <c r="Y17" s="65">
        <f t="shared" si="11"/>
        <v>3.9769875257569913E-3</v>
      </c>
      <c r="AA17" s="19">
        <v>41182</v>
      </c>
      <c r="AB17" s="15">
        <v>108.861844</v>
      </c>
      <c r="AC17" s="16">
        <f t="shared" si="12"/>
        <v>104.23218792467482</v>
      </c>
      <c r="AD17" s="17">
        <f t="shared" si="13"/>
        <v>1.35954463860186E-2</v>
      </c>
      <c r="AF17" s="13">
        <f t="shared" si="18"/>
        <v>-1.9132193983182964E-2</v>
      </c>
      <c r="AG17" s="13">
        <f t="shared" si="19"/>
        <v>-2.2429746985421356E-2</v>
      </c>
      <c r="AH17" s="13">
        <f t="shared" si="20"/>
        <v>-2.8693922073614188E-2</v>
      </c>
      <c r="AI17" s="13">
        <f t="shared" si="21"/>
        <v>-7.2630134947174914E-3</v>
      </c>
      <c r="AJ17" s="13">
        <f t="shared" si="22"/>
        <v>-8.0497731886338495E-3</v>
      </c>
      <c r="AK17" s="13">
        <f t="shared" si="23"/>
        <v>-1.412111168966327E-2</v>
      </c>
      <c r="AL17" s="13">
        <f t="shared" si="24"/>
        <v>-8.5723261294364337E-3</v>
      </c>
      <c r="AM17" s="13">
        <f t="shared" si="25"/>
        <v>1.2847084603637714E-2</v>
      </c>
      <c r="AN17" s="13">
        <f t="shared" si="26"/>
        <v>2.0386003328065606E-2</v>
      </c>
      <c r="AO17" s="13">
        <f t="shared" si="27"/>
        <v>-1.3153610734058111E-2</v>
      </c>
      <c r="AP17" s="13">
        <f t="shared" si="28"/>
        <v>-9.6184588602616083E-3</v>
      </c>
      <c r="AR17" s="12">
        <f t="shared" si="29"/>
        <v>-1.9132193983182964E-2</v>
      </c>
      <c r="AS17" s="12">
        <f t="shared" si="30"/>
        <v>-2.2429746985421356E-2</v>
      </c>
      <c r="AT17" s="12">
        <f t="shared" si="31"/>
        <v>-2.8693922073614188E-2</v>
      </c>
      <c r="AU17" s="12">
        <f t="shared" si="32"/>
        <v>-7.2630134947174914E-3</v>
      </c>
      <c r="AV17" s="12">
        <f t="shared" si="33"/>
        <v>-8.0497731886338495E-3</v>
      </c>
      <c r="AW17" s="12">
        <f t="shared" si="34"/>
        <v>-1.412111168966327E-2</v>
      </c>
      <c r="AX17" s="12">
        <f t="shared" si="35"/>
        <v>-8.5723261294364337E-3</v>
      </c>
      <c r="AY17" s="12" t="str">
        <f t="shared" si="36"/>
        <v xml:space="preserve"> </v>
      </c>
      <c r="AZ17" s="12" t="str">
        <f t="shared" si="37"/>
        <v xml:space="preserve"> </v>
      </c>
      <c r="BA17" s="12">
        <f t="shared" si="38"/>
        <v>-1.3153610734058111E-2</v>
      </c>
      <c r="BB17" s="12">
        <f t="shared" si="39"/>
        <v>-9.6184588602616083E-3</v>
      </c>
      <c r="BD17" s="23">
        <f t="shared" si="40"/>
        <v>3.6604084661014244E-4</v>
      </c>
      <c r="BE17" s="23">
        <f t="shared" si="41"/>
        <v>5.0309354983001846E-4</v>
      </c>
      <c r="BF17" s="23">
        <f t="shared" si="42"/>
        <v>8.2334116396664354E-4</v>
      </c>
      <c r="BG17" s="23">
        <f t="shared" si="43"/>
        <v>5.2751365024448388E-5</v>
      </c>
      <c r="BH17" s="23">
        <f t="shared" si="44"/>
        <v>6.4798848388448373E-5</v>
      </c>
      <c r="BI17" s="23">
        <f t="shared" si="45"/>
        <v>1.9940579535194464E-4</v>
      </c>
      <c r="BJ17" s="23">
        <f t="shared" si="46"/>
        <v>7.3484775269418626E-5</v>
      </c>
      <c r="BK17" s="23" t="str">
        <f t="shared" si="47"/>
        <v xml:space="preserve"> </v>
      </c>
      <c r="BL17" s="23" t="str">
        <f t="shared" si="48"/>
        <v xml:space="preserve"> </v>
      </c>
      <c r="BM17" s="23">
        <f t="shared" si="49"/>
        <v>1.7301747534312876E-4</v>
      </c>
      <c r="BN17" s="23">
        <f t="shared" si="50"/>
        <v>9.2514750846545043E-5</v>
      </c>
      <c r="BP17" s="12" t="str">
        <f t="shared" si="51"/>
        <v xml:space="preserve"> </v>
      </c>
      <c r="BQ17" s="12" t="str">
        <f t="shared" si="52"/>
        <v xml:space="preserve"> </v>
      </c>
      <c r="BR17" s="12" t="str">
        <f t="shared" si="53"/>
        <v xml:space="preserve"> </v>
      </c>
      <c r="BS17" s="12" t="str">
        <f t="shared" si="54"/>
        <v xml:space="preserve"> </v>
      </c>
      <c r="BT17" s="12" t="str">
        <f t="shared" si="55"/>
        <v xml:space="preserve"> </v>
      </c>
      <c r="BU17" s="12" t="str">
        <f t="shared" si="56"/>
        <v xml:space="preserve"> </v>
      </c>
      <c r="BV17" s="12" t="str">
        <f t="shared" si="57"/>
        <v xml:space="preserve"> </v>
      </c>
      <c r="BW17" s="12">
        <f t="shared" si="58"/>
        <v>1.2847084603637714E-2</v>
      </c>
      <c r="BX17" s="12">
        <f t="shared" si="59"/>
        <v>2.0386003328065606E-2</v>
      </c>
      <c r="BY17" s="12" t="str">
        <f t="shared" si="60"/>
        <v xml:space="preserve"> </v>
      </c>
      <c r="BZ17" s="12" t="str">
        <f t="shared" si="61"/>
        <v xml:space="preserve"> </v>
      </c>
      <c r="CA17" s="12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</row>
    <row r="18" spans="1:92" ht="15.75">
      <c r="A18" s="8">
        <v>41213</v>
      </c>
      <c r="B18" s="1">
        <v>47.363199999999999</v>
      </c>
      <c r="C18" s="1">
        <v>42.7654</v>
      </c>
      <c r="D18" s="1">
        <v>27.126000000000001</v>
      </c>
      <c r="E18" s="1">
        <v>118.2377</v>
      </c>
      <c r="F18" s="1">
        <v>140.66040000000001</v>
      </c>
      <c r="G18" s="1">
        <v>84.715100000000007</v>
      </c>
      <c r="H18" s="1">
        <v>106.74169999999999</v>
      </c>
      <c r="I18" s="1">
        <v>141.59399999999999</v>
      </c>
      <c r="J18" s="1">
        <v>86.109700000000004</v>
      </c>
      <c r="K18" s="1">
        <v>117.8961</v>
      </c>
      <c r="L18" s="1">
        <v>137.62200000000001</v>
      </c>
      <c r="N18" s="64">
        <f t="shared" si="0"/>
        <v>41213</v>
      </c>
      <c r="O18" s="65">
        <f t="shared" si="1"/>
        <v>-5.8187922854921704E-3</v>
      </c>
      <c r="P18" s="65">
        <f t="shared" si="2"/>
        <v>-1.8857491865596241E-2</v>
      </c>
      <c r="Q18" s="65">
        <f t="shared" si="3"/>
        <v>-1.1399789894197702E-2</v>
      </c>
      <c r="R18" s="65">
        <f t="shared" si="4"/>
        <v>2.2330396922554257E-4</v>
      </c>
      <c r="S18" s="65">
        <f t="shared" si="5"/>
        <v>4.1190814469788924E-3</v>
      </c>
      <c r="T18" s="65">
        <f t="shared" si="6"/>
        <v>-2.5632165327495616E-2</v>
      </c>
      <c r="U18" s="65">
        <f t="shared" si="7"/>
        <v>2.6810824436954636E-3</v>
      </c>
      <c r="V18" s="65">
        <f t="shared" si="8"/>
        <v>-8.8312194621780816E-4</v>
      </c>
      <c r="W18" s="65">
        <f t="shared" si="9"/>
        <v>-9.4190114291491638E-3</v>
      </c>
      <c r="X18" s="65">
        <f t="shared" si="10"/>
        <v>-3.9942452870398511E-4</v>
      </c>
      <c r="Y18" s="65">
        <f t="shared" si="11"/>
        <v>2.9960110798797472E-3</v>
      </c>
      <c r="AA18" s="19">
        <v>41213</v>
      </c>
      <c r="AB18" s="15">
        <v>109.074742</v>
      </c>
      <c r="AC18" s="16">
        <f t="shared" si="12"/>
        <v>104.43603183847796</v>
      </c>
      <c r="AD18" s="17">
        <f t="shared" si="13"/>
        <v>1.953761611394377E-3</v>
      </c>
      <c r="AF18" s="13">
        <f t="shared" si="18"/>
        <v>-7.7725538968865474E-3</v>
      </c>
      <c r="AG18" s="13">
        <f t="shared" si="19"/>
        <v>-2.0811253476990619E-2</v>
      </c>
      <c r="AH18" s="13">
        <f t="shared" si="20"/>
        <v>-1.335355150559208E-2</v>
      </c>
      <c r="AI18" s="13">
        <f t="shared" si="21"/>
        <v>-1.7304576421688345E-3</v>
      </c>
      <c r="AJ18" s="13">
        <f t="shared" si="22"/>
        <v>2.1653198355845154E-3</v>
      </c>
      <c r="AK18" s="13">
        <f t="shared" si="23"/>
        <v>-2.7585926938889994E-2</v>
      </c>
      <c r="AL18" s="13">
        <f t="shared" si="24"/>
        <v>7.2732083230108661E-4</v>
      </c>
      <c r="AM18" s="13">
        <f t="shared" si="25"/>
        <v>-2.8368835576121853E-3</v>
      </c>
      <c r="AN18" s="13">
        <f t="shared" si="26"/>
        <v>-1.137277304054354E-2</v>
      </c>
      <c r="AO18" s="13">
        <f t="shared" si="27"/>
        <v>-2.3531861400983619E-3</v>
      </c>
      <c r="AP18" s="13">
        <f t="shared" si="28"/>
        <v>1.0422494684853702E-3</v>
      </c>
      <c r="AR18" s="12">
        <f t="shared" si="29"/>
        <v>-7.7725538968865474E-3</v>
      </c>
      <c r="AS18" s="12">
        <f t="shared" si="30"/>
        <v>-2.0811253476990619E-2</v>
      </c>
      <c r="AT18" s="12">
        <f t="shared" si="31"/>
        <v>-1.335355150559208E-2</v>
      </c>
      <c r="AU18" s="12">
        <f t="shared" si="32"/>
        <v>-1.7304576421688345E-3</v>
      </c>
      <c r="AV18" s="12" t="str">
        <f t="shared" si="33"/>
        <v xml:space="preserve"> </v>
      </c>
      <c r="AW18" s="12">
        <f t="shared" si="34"/>
        <v>-2.7585926938889994E-2</v>
      </c>
      <c r="AX18" s="12" t="str">
        <f t="shared" si="35"/>
        <v xml:space="preserve"> </v>
      </c>
      <c r="AY18" s="12">
        <f t="shared" si="36"/>
        <v>-2.8368835576121853E-3</v>
      </c>
      <c r="AZ18" s="12">
        <f t="shared" si="37"/>
        <v>-1.137277304054354E-2</v>
      </c>
      <c r="BA18" s="12">
        <f t="shared" si="38"/>
        <v>-2.3531861400983619E-3</v>
      </c>
      <c r="BB18" s="12" t="str">
        <f t="shared" si="39"/>
        <v xml:space="preserve"> </v>
      </c>
      <c r="BD18" s="23">
        <f t="shared" si="40"/>
        <v>6.0412594080006255E-5</v>
      </c>
      <c r="BE18" s="23">
        <f t="shared" si="41"/>
        <v>4.3310827128355413E-4</v>
      </c>
      <c r="BF18" s="23">
        <f t="shared" si="42"/>
        <v>1.7831733781250051E-4</v>
      </c>
      <c r="BG18" s="23">
        <f t="shared" si="43"/>
        <v>2.994483651340522E-6</v>
      </c>
      <c r="BH18" s="23" t="str">
        <f t="shared" si="44"/>
        <v xml:space="preserve"> </v>
      </c>
      <c r="BI18" s="23">
        <f t="shared" si="45"/>
        <v>7.6098336507777662E-4</v>
      </c>
      <c r="BJ18" s="23" t="str">
        <f t="shared" si="46"/>
        <v xml:space="preserve"> </v>
      </c>
      <c r="BK18" s="23">
        <f t="shared" si="47"/>
        <v>8.0479083194503681E-6</v>
      </c>
      <c r="BL18" s="23">
        <f t="shared" si="48"/>
        <v>1.2933996663171395E-4</v>
      </c>
      <c r="BM18" s="23">
        <f t="shared" si="49"/>
        <v>5.5374850099510275E-6</v>
      </c>
      <c r="BN18" s="23" t="str">
        <f t="shared" si="50"/>
        <v xml:space="preserve"> </v>
      </c>
      <c r="BP18" s="12" t="str">
        <f t="shared" si="51"/>
        <v xml:space="preserve"> </v>
      </c>
      <c r="BQ18" s="12" t="str">
        <f t="shared" si="52"/>
        <v xml:space="preserve"> </v>
      </c>
      <c r="BR18" s="12" t="str">
        <f t="shared" si="53"/>
        <v xml:space="preserve"> </v>
      </c>
      <c r="BS18" s="12" t="str">
        <f t="shared" si="54"/>
        <v xml:space="preserve"> </v>
      </c>
      <c r="BT18" s="12">
        <f t="shared" si="55"/>
        <v>2.1653198355845154E-3</v>
      </c>
      <c r="BU18" s="12" t="str">
        <f t="shared" si="56"/>
        <v xml:space="preserve"> </v>
      </c>
      <c r="BV18" s="12">
        <f t="shared" si="57"/>
        <v>7.2732083230108661E-4</v>
      </c>
      <c r="BW18" s="12" t="str">
        <f t="shared" si="58"/>
        <v xml:space="preserve"> </v>
      </c>
      <c r="BX18" s="12" t="str">
        <f t="shared" si="59"/>
        <v xml:space="preserve"> </v>
      </c>
      <c r="BY18" s="12" t="str">
        <f t="shared" si="60"/>
        <v xml:space="preserve"> </v>
      </c>
      <c r="BZ18" s="12">
        <f t="shared" si="61"/>
        <v>1.0422494684853702E-3</v>
      </c>
      <c r="CA18" s="12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</row>
    <row r="19" spans="1:92" ht="15.75">
      <c r="A19" s="8">
        <v>41243</v>
      </c>
      <c r="B19" s="1">
        <v>47.114600000000003</v>
      </c>
      <c r="C19" s="1">
        <v>43.714599999999997</v>
      </c>
      <c r="D19" s="1">
        <v>26.932099999999998</v>
      </c>
      <c r="E19" s="1">
        <v>118.39960000000001</v>
      </c>
      <c r="F19" s="1">
        <v>141.44390000000001</v>
      </c>
      <c r="G19" s="1">
        <v>84.7714</v>
      </c>
      <c r="H19" s="1">
        <v>107.7081</v>
      </c>
      <c r="I19" s="1">
        <v>141.1174</v>
      </c>
      <c r="J19" s="1">
        <v>86.358199999999997</v>
      </c>
      <c r="K19" s="1">
        <v>118.2231</v>
      </c>
      <c r="L19" s="1">
        <v>138.3218</v>
      </c>
      <c r="N19" s="64">
        <f t="shared" si="0"/>
        <v>41243</v>
      </c>
      <c r="O19" s="65">
        <f t="shared" si="1"/>
        <v>-5.2626241032753748E-3</v>
      </c>
      <c r="P19" s="65">
        <f t="shared" si="2"/>
        <v>2.1952777981468233E-2</v>
      </c>
      <c r="Q19" s="65">
        <f t="shared" si="3"/>
        <v>-7.1737938092803618E-3</v>
      </c>
      <c r="R19" s="65">
        <f t="shared" si="4"/>
        <v>1.3683390172314837E-3</v>
      </c>
      <c r="S19" s="65">
        <f t="shared" si="5"/>
        <v>5.5546974261035369E-3</v>
      </c>
      <c r="T19" s="65">
        <f t="shared" si="6"/>
        <v>6.6435972270095908E-4</v>
      </c>
      <c r="U19" s="65">
        <f t="shared" si="7"/>
        <v>9.0128929184743328E-3</v>
      </c>
      <c r="V19" s="65">
        <f t="shared" si="8"/>
        <v>-3.3716394280321575E-3</v>
      </c>
      <c r="W19" s="65">
        <f t="shared" si="9"/>
        <v>2.88169766044251E-3</v>
      </c>
      <c r="X19" s="65">
        <f t="shared" si="10"/>
        <v>2.7697892340368077E-3</v>
      </c>
      <c r="Y19" s="65">
        <f t="shared" si="11"/>
        <v>5.0720581527160967E-3</v>
      </c>
      <c r="AA19" s="19">
        <v>41243</v>
      </c>
      <c r="AB19" s="15">
        <v>109.11529400000001</v>
      </c>
      <c r="AC19" s="16">
        <f t="shared" si="12"/>
        <v>104.47485925063094</v>
      </c>
      <c r="AD19" s="17">
        <f t="shared" si="13"/>
        <v>3.7171267038905997E-4</v>
      </c>
      <c r="AF19" s="13">
        <f t="shared" si="18"/>
        <v>-5.6343367736644348E-3</v>
      </c>
      <c r="AG19" s="13">
        <f t="shared" si="19"/>
        <v>2.1581065311079173E-2</v>
      </c>
      <c r="AH19" s="13">
        <f t="shared" si="20"/>
        <v>-7.5455064796694218E-3</v>
      </c>
      <c r="AI19" s="13">
        <f t="shared" si="21"/>
        <v>9.9662634684242373E-4</v>
      </c>
      <c r="AJ19" s="13">
        <f t="shared" si="22"/>
        <v>5.182984755714477E-3</v>
      </c>
      <c r="AK19" s="13">
        <f t="shared" si="23"/>
        <v>2.9264705231189911E-4</v>
      </c>
      <c r="AL19" s="13">
        <f t="shared" si="24"/>
        <v>8.6411802480852729E-3</v>
      </c>
      <c r="AM19" s="13">
        <f t="shared" si="25"/>
        <v>-3.7433520984212175E-3</v>
      </c>
      <c r="AN19" s="13">
        <f t="shared" si="26"/>
        <v>2.5099849900534501E-3</v>
      </c>
      <c r="AO19" s="13">
        <f t="shared" si="27"/>
        <v>2.3980765636477477E-3</v>
      </c>
      <c r="AP19" s="13">
        <f t="shared" si="28"/>
        <v>4.7003454823270367E-3</v>
      </c>
      <c r="AR19" s="12">
        <f t="shared" si="29"/>
        <v>-5.6343367736644348E-3</v>
      </c>
      <c r="AS19" s="12" t="str">
        <f t="shared" si="30"/>
        <v xml:space="preserve"> </v>
      </c>
      <c r="AT19" s="12">
        <f t="shared" si="31"/>
        <v>-7.5455064796694218E-3</v>
      </c>
      <c r="AU19" s="12" t="str">
        <f t="shared" si="32"/>
        <v xml:space="preserve"> </v>
      </c>
      <c r="AV19" s="12" t="str">
        <f t="shared" si="33"/>
        <v xml:space="preserve"> </v>
      </c>
      <c r="AW19" s="12" t="str">
        <f t="shared" si="34"/>
        <v xml:space="preserve"> </v>
      </c>
      <c r="AX19" s="12" t="str">
        <f t="shared" si="35"/>
        <v xml:space="preserve"> </v>
      </c>
      <c r="AY19" s="12">
        <f t="shared" si="36"/>
        <v>-3.7433520984212175E-3</v>
      </c>
      <c r="AZ19" s="12" t="str">
        <f t="shared" si="37"/>
        <v xml:space="preserve"> </v>
      </c>
      <c r="BA19" s="12" t="str">
        <f t="shared" si="38"/>
        <v xml:space="preserve"> </v>
      </c>
      <c r="BB19" s="12" t="str">
        <f t="shared" si="39"/>
        <v xml:space="preserve"> </v>
      </c>
      <c r="BD19" s="23">
        <f t="shared" si="40"/>
        <v>3.1745750879067354E-5</v>
      </c>
      <c r="BE19" s="23" t="str">
        <f t="shared" si="41"/>
        <v xml:space="preserve"> </v>
      </c>
      <c r="BF19" s="23">
        <f t="shared" si="42"/>
        <v>5.6934668034733231E-5</v>
      </c>
      <c r="BG19" s="23" t="str">
        <f t="shared" si="43"/>
        <v xml:space="preserve"> </v>
      </c>
      <c r="BH19" s="23" t="str">
        <f t="shared" si="44"/>
        <v xml:space="preserve"> </v>
      </c>
      <c r="BI19" s="23" t="str">
        <f t="shared" si="45"/>
        <v xml:space="preserve"> </v>
      </c>
      <c r="BJ19" s="23" t="str">
        <f t="shared" si="46"/>
        <v xml:space="preserve"> </v>
      </c>
      <c r="BK19" s="23">
        <f t="shared" si="47"/>
        <v>1.4012684932754533E-5</v>
      </c>
      <c r="BL19" s="23" t="str">
        <f t="shared" si="48"/>
        <v xml:space="preserve"> </v>
      </c>
      <c r="BM19" s="23" t="str">
        <f t="shared" si="49"/>
        <v xml:space="preserve"> </v>
      </c>
      <c r="BN19" s="23" t="str">
        <f t="shared" si="50"/>
        <v xml:space="preserve"> </v>
      </c>
      <c r="BP19" s="12" t="str">
        <f t="shared" si="51"/>
        <v xml:space="preserve"> </v>
      </c>
      <c r="BQ19" s="12">
        <f t="shared" si="52"/>
        <v>2.1581065311079173E-2</v>
      </c>
      <c r="BR19" s="12" t="str">
        <f t="shared" si="53"/>
        <v xml:space="preserve"> </v>
      </c>
      <c r="BS19" s="12">
        <f t="shared" si="54"/>
        <v>9.9662634684242373E-4</v>
      </c>
      <c r="BT19" s="12">
        <f t="shared" si="55"/>
        <v>5.182984755714477E-3</v>
      </c>
      <c r="BU19" s="12">
        <f t="shared" si="56"/>
        <v>2.9264705231189911E-4</v>
      </c>
      <c r="BV19" s="12">
        <f t="shared" si="57"/>
        <v>8.6411802480852729E-3</v>
      </c>
      <c r="BW19" s="12" t="str">
        <f t="shared" si="58"/>
        <v xml:space="preserve"> </v>
      </c>
      <c r="BX19" s="12">
        <f t="shared" si="59"/>
        <v>2.5099849900534501E-3</v>
      </c>
      <c r="BY19" s="12">
        <f t="shared" si="60"/>
        <v>2.3980765636477477E-3</v>
      </c>
      <c r="BZ19" s="12">
        <f t="shared" si="61"/>
        <v>4.7003454823270367E-3</v>
      </c>
      <c r="CA19" s="12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</row>
    <row r="20" spans="1:92" ht="15.75">
      <c r="A20" s="8">
        <v>41274</v>
      </c>
      <c r="B20" s="1">
        <v>46.551699999999997</v>
      </c>
      <c r="C20" s="1">
        <v>44.520699999999998</v>
      </c>
      <c r="D20" s="1">
        <v>27.7621</v>
      </c>
      <c r="E20" s="1">
        <v>119.12949999999999</v>
      </c>
      <c r="F20" s="1">
        <v>142.37260000000001</v>
      </c>
      <c r="G20" s="1">
        <v>85.023499999999999</v>
      </c>
      <c r="H20" s="1">
        <v>107.45740000000001</v>
      </c>
      <c r="I20" s="1">
        <v>145.51499999999999</v>
      </c>
      <c r="J20" s="1">
        <v>89.968999999999994</v>
      </c>
      <c r="K20" s="1">
        <v>118.74290000000001</v>
      </c>
      <c r="L20" s="1">
        <v>139.22559999999999</v>
      </c>
      <c r="N20" s="64">
        <f t="shared" si="0"/>
        <v>41274</v>
      </c>
      <c r="O20" s="65">
        <f t="shared" si="1"/>
        <v>-1.2019408830109074E-2</v>
      </c>
      <c r="P20" s="65">
        <f t="shared" si="2"/>
        <v>1.827210714046857E-2</v>
      </c>
      <c r="Q20" s="65">
        <f t="shared" si="3"/>
        <v>3.035289746114947E-2</v>
      </c>
      <c r="R20" s="65">
        <f t="shared" si="4"/>
        <v>6.1457926410318272E-3</v>
      </c>
      <c r="S20" s="65">
        <f t="shared" si="5"/>
        <v>6.5443926946543805E-3</v>
      </c>
      <c r="T20" s="65">
        <f t="shared" si="6"/>
        <v>2.9694671070318642E-3</v>
      </c>
      <c r="U20" s="65">
        <f t="shared" si="7"/>
        <v>-2.3303002892935379E-3</v>
      </c>
      <c r="V20" s="65">
        <f t="shared" si="8"/>
        <v>3.0687006028881095E-2</v>
      </c>
      <c r="W20" s="65">
        <f t="shared" si="9"/>
        <v>4.0961404104681402E-2</v>
      </c>
      <c r="X20" s="65">
        <f t="shared" si="10"/>
        <v>4.3871343037679613E-3</v>
      </c>
      <c r="Y20" s="65">
        <f t="shared" si="11"/>
        <v>6.5127844444347925E-3</v>
      </c>
      <c r="AA20" s="19">
        <v>41274</v>
      </c>
      <c r="AB20" s="15">
        <v>109.15584600000001</v>
      </c>
      <c r="AC20" s="16">
        <f t="shared" si="12"/>
        <v>104.51368666278393</v>
      </c>
      <c r="AD20" s="17">
        <f t="shared" si="13"/>
        <v>3.7157455141866209E-4</v>
      </c>
      <c r="AF20" s="13">
        <f t="shared" si="18"/>
        <v>-1.2390983381527736E-2</v>
      </c>
      <c r="AG20" s="13">
        <f t="shared" si="19"/>
        <v>1.7900532589049906E-2</v>
      </c>
      <c r="AH20" s="13">
        <f t="shared" si="20"/>
        <v>2.9981322909730806E-2</v>
      </c>
      <c r="AI20" s="13">
        <f t="shared" si="21"/>
        <v>5.7742180896131652E-3</v>
      </c>
      <c r="AJ20" s="13">
        <f t="shared" si="22"/>
        <v>6.1728181432357185E-3</v>
      </c>
      <c r="AK20" s="13">
        <f t="shared" si="23"/>
        <v>2.5978925556132022E-3</v>
      </c>
      <c r="AL20" s="13">
        <f t="shared" si="24"/>
        <v>-2.7018748407121999E-3</v>
      </c>
      <c r="AM20" s="13">
        <f t="shared" si="25"/>
        <v>3.0315431477462431E-2</v>
      </c>
      <c r="AN20" s="13">
        <f t="shared" si="26"/>
        <v>4.0589829553262742E-2</v>
      </c>
      <c r="AO20" s="13">
        <f t="shared" si="27"/>
        <v>4.0155597523492993E-3</v>
      </c>
      <c r="AP20" s="13">
        <f t="shared" si="28"/>
        <v>6.1412098930161306E-3</v>
      </c>
      <c r="AR20" s="12">
        <f t="shared" si="29"/>
        <v>-1.2390983381527736E-2</v>
      </c>
      <c r="AS20" s="12" t="str">
        <f t="shared" si="30"/>
        <v xml:space="preserve"> </v>
      </c>
      <c r="AT20" s="12" t="str">
        <f t="shared" si="31"/>
        <v xml:space="preserve"> </v>
      </c>
      <c r="AU20" s="12" t="str">
        <f t="shared" si="32"/>
        <v xml:space="preserve"> </v>
      </c>
      <c r="AV20" s="12" t="str">
        <f t="shared" si="33"/>
        <v xml:space="preserve"> </v>
      </c>
      <c r="AW20" s="12" t="str">
        <f t="shared" si="34"/>
        <v xml:space="preserve"> </v>
      </c>
      <c r="AX20" s="12">
        <f t="shared" si="35"/>
        <v>-2.7018748407121999E-3</v>
      </c>
      <c r="AY20" s="12" t="str">
        <f t="shared" si="36"/>
        <v xml:space="preserve"> </v>
      </c>
      <c r="AZ20" s="12" t="str">
        <f t="shared" si="37"/>
        <v xml:space="preserve"> </v>
      </c>
      <c r="BA20" s="12" t="str">
        <f t="shared" si="38"/>
        <v xml:space="preserve"> </v>
      </c>
      <c r="BB20" s="12" t="str">
        <f t="shared" si="39"/>
        <v xml:space="preserve"> </v>
      </c>
      <c r="BD20" s="23">
        <f t="shared" si="40"/>
        <v>1.5353646916129652E-4</v>
      </c>
      <c r="BE20" s="23" t="str">
        <f t="shared" si="41"/>
        <v xml:space="preserve"> </v>
      </c>
      <c r="BF20" s="23" t="str">
        <f t="shared" si="42"/>
        <v xml:space="preserve"> </v>
      </c>
      <c r="BG20" s="23" t="str">
        <f t="shared" si="43"/>
        <v xml:space="preserve"> </v>
      </c>
      <c r="BH20" s="23" t="str">
        <f t="shared" si="44"/>
        <v xml:space="preserve"> </v>
      </c>
      <c r="BI20" s="23" t="str">
        <f t="shared" si="45"/>
        <v xml:space="preserve"> </v>
      </c>
      <c r="BJ20" s="23">
        <f t="shared" si="46"/>
        <v>7.3001276548735751E-6</v>
      </c>
      <c r="BK20" s="23" t="str">
        <f t="shared" si="47"/>
        <v xml:space="preserve"> </v>
      </c>
      <c r="BL20" s="23" t="str">
        <f t="shared" si="48"/>
        <v xml:space="preserve"> </v>
      </c>
      <c r="BM20" s="23" t="str">
        <f t="shared" si="49"/>
        <v xml:space="preserve"> </v>
      </c>
      <c r="BN20" s="23" t="str">
        <f t="shared" si="50"/>
        <v xml:space="preserve"> </v>
      </c>
      <c r="BP20" s="12" t="str">
        <f t="shared" si="51"/>
        <v xml:space="preserve"> </v>
      </c>
      <c r="BQ20" s="12">
        <f t="shared" si="52"/>
        <v>1.7900532589049906E-2</v>
      </c>
      <c r="BR20" s="12">
        <f t="shared" si="53"/>
        <v>2.9981322909730806E-2</v>
      </c>
      <c r="BS20" s="12">
        <f t="shared" si="54"/>
        <v>5.7742180896131652E-3</v>
      </c>
      <c r="BT20" s="12">
        <f t="shared" si="55"/>
        <v>6.1728181432357185E-3</v>
      </c>
      <c r="BU20" s="12">
        <f t="shared" si="56"/>
        <v>2.5978925556132022E-3</v>
      </c>
      <c r="BV20" s="12" t="str">
        <f t="shared" si="57"/>
        <v xml:space="preserve"> </v>
      </c>
      <c r="BW20" s="12">
        <f t="shared" si="58"/>
        <v>3.0315431477462431E-2</v>
      </c>
      <c r="BX20" s="12">
        <f t="shared" si="59"/>
        <v>4.0589829553262742E-2</v>
      </c>
      <c r="BY20" s="12">
        <f t="shared" si="60"/>
        <v>4.0155597523492993E-3</v>
      </c>
      <c r="BZ20" s="12">
        <f t="shared" si="61"/>
        <v>6.1412098930161306E-3</v>
      </c>
      <c r="CA20" s="12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</row>
    <row r="21" spans="1:92" ht="15.75">
      <c r="A21" s="8">
        <v>41305</v>
      </c>
      <c r="B21" s="1">
        <v>46.302199999999999</v>
      </c>
      <c r="C21" s="1">
        <v>44.621099999999998</v>
      </c>
      <c r="D21" s="1">
        <v>27.966999999999999</v>
      </c>
      <c r="E21" s="1">
        <v>121.217</v>
      </c>
      <c r="F21" s="1">
        <v>143.6046</v>
      </c>
      <c r="G21" s="1">
        <v>88.278899999999993</v>
      </c>
      <c r="H21" s="1">
        <v>109.03749999999999</v>
      </c>
      <c r="I21" s="1">
        <v>146.31299999999999</v>
      </c>
      <c r="J21" s="1">
        <v>93.224100000000007</v>
      </c>
      <c r="K21" s="1">
        <v>120.889</v>
      </c>
      <c r="L21" s="1">
        <v>140.48820000000001</v>
      </c>
      <c r="N21" s="64">
        <f t="shared" si="0"/>
        <v>41305</v>
      </c>
      <c r="O21" s="65">
        <f t="shared" si="1"/>
        <v>-5.3740467653143756E-3</v>
      </c>
      <c r="P21" s="65">
        <f t="shared" si="2"/>
        <v>2.252591768483172E-3</v>
      </c>
      <c r="Q21" s="65">
        <f t="shared" si="3"/>
        <v>7.3534624927605692E-3</v>
      </c>
      <c r="R21" s="65">
        <f t="shared" si="4"/>
        <v>1.737119111868585E-2</v>
      </c>
      <c r="S21" s="65">
        <f t="shared" si="5"/>
        <v>8.6161247939917484E-3</v>
      </c>
      <c r="T21" s="65">
        <f t="shared" si="6"/>
        <v>3.7573432089882411E-2</v>
      </c>
      <c r="U21" s="65">
        <f t="shared" si="7"/>
        <v>1.4597369800687002E-2</v>
      </c>
      <c r="V21" s="65">
        <f t="shared" si="8"/>
        <v>5.4689885069497809E-3</v>
      </c>
      <c r="W21" s="65">
        <f t="shared" si="9"/>
        <v>3.554110540432491E-2</v>
      </c>
      <c r="X21" s="65">
        <f t="shared" si="10"/>
        <v>1.7912117543288666E-2</v>
      </c>
      <c r="Y21" s="65">
        <f t="shared" si="11"/>
        <v>9.0278604443894683E-3</v>
      </c>
      <c r="AA21" s="19">
        <v>41305</v>
      </c>
      <c r="AB21" s="15">
        <v>109.49040000000001</v>
      </c>
      <c r="AC21" s="16">
        <f t="shared" si="12"/>
        <v>104.83401281304602</v>
      </c>
      <c r="AD21" s="17">
        <f t="shared" si="13"/>
        <v>3.0602332965941701E-3</v>
      </c>
      <c r="AF21" s="13">
        <f t="shared" si="18"/>
        <v>-8.4342800619085466E-3</v>
      </c>
      <c r="AG21" s="13">
        <f t="shared" si="19"/>
        <v>-8.0764152811099808E-4</v>
      </c>
      <c r="AH21" s="13">
        <f t="shared" si="20"/>
        <v>4.2932291961663991E-3</v>
      </c>
      <c r="AI21" s="13">
        <f t="shared" si="21"/>
        <v>1.431095782209168E-2</v>
      </c>
      <c r="AJ21" s="13">
        <f t="shared" si="22"/>
        <v>5.5558914973975783E-3</v>
      </c>
      <c r="AK21" s="13">
        <f t="shared" si="23"/>
        <v>3.4513198793288243E-2</v>
      </c>
      <c r="AL21" s="13">
        <f t="shared" si="24"/>
        <v>1.1537136504092832E-2</v>
      </c>
      <c r="AM21" s="13">
        <f t="shared" si="25"/>
        <v>2.4087552103556108E-3</v>
      </c>
      <c r="AN21" s="13">
        <f t="shared" si="26"/>
        <v>3.2480872107730742E-2</v>
      </c>
      <c r="AO21" s="13">
        <f t="shared" si="27"/>
        <v>1.4851884246694496E-2</v>
      </c>
      <c r="AP21" s="13">
        <f t="shared" si="28"/>
        <v>5.9676271477952982E-3</v>
      </c>
      <c r="AR21" s="12">
        <f t="shared" si="29"/>
        <v>-8.4342800619085466E-3</v>
      </c>
      <c r="AS21" s="12">
        <f t="shared" si="30"/>
        <v>-8.0764152811099808E-4</v>
      </c>
      <c r="AT21" s="12" t="str">
        <f t="shared" si="31"/>
        <v xml:space="preserve"> </v>
      </c>
      <c r="AU21" s="12" t="str">
        <f t="shared" si="32"/>
        <v xml:space="preserve"> </v>
      </c>
      <c r="AV21" s="12" t="str">
        <f t="shared" si="33"/>
        <v xml:space="preserve"> </v>
      </c>
      <c r="AW21" s="12" t="str">
        <f t="shared" si="34"/>
        <v xml:space="preserve"> </v>
      </c>
      <c r="AX21" s="12" t="str">
        <f t="shared" si="35"/>
        <v xml:space="preserve"> </v>
      </c>
      <c r="AY21" s="12" t="str">
        <f t="shared" si="36"/>
        <v xml:space="preserve"> </v>
      </c>
      <c r="AZ21" s="12" t="str">
        <f t="shared" si="37"/>
        <v xml:space="preserve"> </v>
      </c>
      <c r="BA21" s="12" t="str">
        <f t="shared" si="38"/>
        <v xml:space="preserve"> </v>
      </c>
      <c r="BB21" s="12" t="str">
        <f t="shared" si="39"/>
        <v xml:space="preserve"> </v>
      </c>
      <c r="BD21" s="23">
        <f t="shared" si="40"/>
        <v>7.1137080162708035E-5</v>
      </c>
      <c r="BE21" s="23">
        <f t="shared" si="41"/>
        <v>6.5228483792946814E-7</v>
      </c>
      <c r="BF21" s="23" t="str">
        <f t="shared" si="42"/>
        <v xml:space="preserve"> </v>
      </c>
      <c r="BG21" s="23" t="str">
        <f t="shared" si="43"/>
        <v xml:space="preserve"> </v>
      </c>
      <c r="BH21" s="23" t="str">
        <f t="shared" si="44"/>
        <v xml:space="preserve"> </v>
      </c>
      <c r="BI21" s="23" t="str">
        <f t="shared" si="45"/>
        <v xml:space="preserve"> </v>
      </c>
      <c r="BJ21" s="23" t="str">
        <f t="shared" si="46"/>
        <v xml:space="preserve"> </v>
      </c>
      <c r="BK21" s="23" t="str">
        <f t="shared" si="47"/>
        <v xml:space="preserve"> </v>
      </c>
      <c r="BL21" s="23" t="str">
        <f t="shared" si="48"/>
        <v xml:space="preserve"> </v>
      </c>
      <c r="BM21" s="23" t="str">
        <f t="shared" si="49"/>
        <v xml:space="preserve"> </v>
      </c>
      <c r="BN21" s="23" t="str">
        <f t="shared" si="50"/>
        <v xml:space="preserve"> </v>
      </c>
      <c r="BP21" s="12" t="str">
        <f t="shared" si="51"/>
        <v xml:space="preserve"> </v>
      </c>
      <c r="BQ21" s="12" t="str">
        <f t="shared" si="52"/>
        <v xml:space="preserve"> </v>
      </c>
      <c r="BR21" s="12">
        <f t="shared" si="53"/>
        <v>4.2932291961663991E-3</v>
      </c>
      <c r="BS21" s="12">
        <f t="shared" si="54"/>
        <v>1.431095782209168E-2</v>
      </c>
      <c r="BT21" s="12">
        <f t="shared" si="55"/>
        <v>5.5558914973975783E-3</v>
      </c>
      <c r="BU21" s="12">
        <f t="shared" si="56"/>
        <v>3.4513198793288243E-2</v>
      </c>
      <c r="BV21" s="12">
        <f t="shared" si="57"/>
        <v>1.1537136504092832E-2</v>
      </c>
      <c r="BW21" s="12">
        <f t="shared" si="58"/>
        <v>2.4087552103556108E-3</v>
      </c>
      <c r="BX21" s="12">
        <f t="shared" si="59"/>
        <v>3.2480872107730742E-2</v>
      </c>
      <c r="BY21" s="12">
        <f t="shared" si="60"/>
        <v>1.4851884246694496E-2</v>
      </c>
      <c r="BZ21" s="12">
        <f t="shared" si="61"/>
        <v>5.9676271477952982E-3</v>
      </c>
      <c r="CA21" s="12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</row>
    <row r="22" spans="1:92" ht="15.75">
      <c r="A22" s="8">
        <v>41333</v>
      </c>
      <c r="B22" s="1">
        <v>47.315899999999999</v>
      </c>
      <c r="C22" s="1">
        <v>44.033099999999997</v>
      </c>
      <c r="D22" s="1">
        <v>27.353300000000001</v>
      </c>
      <c r="E22" s="1">
        <v>121.7637</v>
      </c>
      <c r="F22" s="1">
        <v>144.5206</v>
      </c>
      <c r="G22" s="1">
        <v>87.501800000000003</v>
      </c>
      <c r="H22" s="1">
        <v>109.4629</v>
      </c>
      <c r="I22" s="1">
        <v>143.57499999999999</v>
      </c>
      <c r="J22" s="1">
        <v>92.944400000000002</v>
      </c>
      <c r="K22" s="1">
        <v>121.2017</v>
      </c>
      <c r="L22" s="1">
        <v>141.3647</v>
      </c>
      <c r="N22" s="64">
        <f t="shared" si="0"/>
        <v>41333</v>
      </c>
      <c r="O22" s="65">
        <f t="shared" si="1"/>
        <v>2.1656915069227688E-2</v>
      </c>
      <c r="P22" s="65">
        <f t="shared" si="2"/>
        <v>-1.3265217492425084E-2</v>
      </c>
      <c r="Q22" s="65">
        <f t="shared" si="3"/>
        <v>-2.2188063960486625E-2</v>
      </c>
      <c r="R22" s="65">
        <f t="shared" si="4"/>
        <v>4.4999534739743599E-3</v>
      </c>
      <c r="S22" s="65">
        <f t="shared" si="5"/>
        <v>6.3583684180815283E-3</v>
      </c>
      <c r="T22" s="65">
        <f t="shared" si="6"/>
        <v>-8.8417563769325521E-3</v>
      </c>
      <c r="U22" s="65">
        <f t="shared" si="7"/>
        <v>3.89381930181084E-3</v>
      </c>
      <c r="V22" s="65">
        <f t="shared" si="8"/>
        <v>-1.8890615837946052E-2</v>
      </c>
      <c r="W22" s="65">
        <f t="shared" si="9"/>
        <v>-3.0048070478923914E-3</v>
      </c>
      <c r="X22" s="65">
        <f t="shared" si="10"/>
        <v>2.5833307425921037E-3</v>
      </c>
      <c r="Y22" s="65">
        <f t="shared" si="11"/>
        <v>6.2195764207393905E-3</v>
      </c>
      <c r="AA22" s="19">
        <v>41333</v>
      </c>
      <c r="AB22" s="15">
        <v>109.74385000000001</v>
      </c>
      <c r="AC22" s="16">
        <f t="shared" si="12"/>
        <v>105.07668413900214</v>
      </c>
      <c r="AD22" s="17">
        <f t="shared" si="13"/>
        <v>2.3121397583796004E-3</v>
      </c>
      <c r="AF22" s="13">
        <f t="shared" si="18"/>
        <v>1.9344775310848088E-2</v>
      </c>
      <c r="AG22" s="13">
        <f t="shared" si="19"/>
        <v>-1.5577357250804684E-2</v>
      </c>
      <c r="AH22" s="13">
        <f t="shared" si="20"/>
        <v>-2.4500203718866225E-2</v>
      </c>
      <c r="AI22" s="13">
        <f t="shared" si="21"/>
        <v>2.1878137155947595E-3</v>
      </c>
      <c r="AJ22" s="13">
        <f t="shared" si="22"/>
        <v>4.0462286597019274E-3</v>
      </c>
      <c r="AK22" s="13">
        <f t="shared" si="23"/>
        <v>-1.1153896135312152E-2</v>
      </c>
      <c r="AL22" s="13">
        <f t="shared" si="24"/>
        <v>1.5816795434312396E-3</v>
      </c>
      <c r="AM22" s="13">
        <f t="shared" si="25"/>
        <v>-2.1202755596325652E-2</v>
      </c>
      <c r="AN22" s="13">
        <f t="shared" si="26"/>
        <v>-5.3169468062719914E-3</v>
      </c>
      <c r="AO22" s="13">
        <f t="shared" si="27"/>
        <v>2.7119098421250331E-4</v>
      </c>
      <c r="AP22" s="13">
        <f t="shared" si="28"/>
        <v>3.9074366623597905E-3</v>
      </c>
      <c r="AR22" s="12" t="str">
        <f t="shared" si="29"/>
        <v xml:space="preserve"> </v>
      </c>
      <c r="AS22" s="12">
        <f t="shared" si="30"/>
        <v>-1.5577357250804684E-2</v>
      </c>
      <c r="AT22" s="12">
        <f t="shared" si="31"/>
        <v>-2.4500203718866225E-2</v>
      </c>
      <c r="AU22" s="12" t="str">
        <f t="shared" si="32"/>
        <v xml:space="preserve"> </v>
      </c>
      <c r="AV22" s="12" t="str">
        <f t="shared" si="33"/>
        <v xml:space="preserve"> </v>
      </c>
      <c r="AW22" s="12">
        <f t="shared" si="34"/>
        <v>-1.1153896135312152E-2</v>
      </c>
      <c r="AX22" s="12" t="str">
        <f t="shared" si="35"/>
        <v xml:space="preserve"> </v>
      </c>
      <c r="AY22" s="12">
        <f t="shared" si="36"/>
        <v>-2.1202755596325652E-2</v>
      </c>
      <c r="AZ22" s="12">
        <f t="shared" si="37"/>
        <v>-5.3169468062719914E-3</v>
      </c>
      <c r="BA22" s="12" t="str">
        <f t="shared" si="38"/>
        <v xml:space="preserve"> </v>
      </c>
      <c r="BB22" s="12" t="str">
        <f t="shared" si="39"/>
        <v xml:space="preserve"> </v>
      </c>
      <c r="BD22" s="23" t="str">
        <f t="shared" si="40"/>
        <v xml:space="preserve"> </v>
      </c>
      <c r="BE22" s="23">
        <f t="shared" si="41"/>
        <v>2.4265405891919726E-4</v>
      </c>
      <c r="BF22" s="23">
        <f t="shared" si="42"/>
        <v>6.0025998226594644E-4</v>
      </c>
      <c r="BG22" s="23" t="str">
        <f t="shared" si="43"/>
        <v xml:space="preserve"> </v>
      </c>
      <c r="BH22" s="23" t="str">
        <f t="shared" si="44"/>
        <v xml:space="preserve"> </v>
      </c>
      <c r="BI22" s="23">
        <f t="shared" si="45"/>
        <v>1.2440939899733137E-4</v>
      </c>
      <c r="BJ22" s="23" t="str">
        <f t="shared" si="46"/>
        <v xml:space="preserve"> </v>
      </c>
      <c r="BK22" s="23">
        <f t="shared" si="47"/>
        <v>4.4955684487751874E-4</v>
      </c>
      <c r="BL22" s="23">
        <f t="shared" si="48"/>
        <v>2.826992334072593E-5</v>
      </c>
      <c r="BM22" s="23" t="str">
        <f t="shared" si="49"/>
        <v xml:space="preserve"> </v>
      </c>
      <c r="BN22" s="23" t="str">
        <f t="shared" si="50"/>
        <v xml:space="preserve"> </v>
      </c>
      <c r="BP22" s="12">
        <f t="shared" si="51"/>
        <v>1.9344775310848088E-2</v>
      </c>
      <c r="BQ22" s="12" t="str">
        <f t="shared" si="52"/>
        <v xml:space="preserve"> </v>
      </c>
      <c r="BR22" s="12" t="str">
        <f t="shared" si="53"/>
        <v xml:space="preserve"> </v>
      </c>
      <c r="BS22" s="12">
        <f t="shared" si="54"/>
        <v>2.1878137155947595E-3</v>
      </c>
      <c r="BT22" s="12">
        <f t="shared" si="55"/>
        <v>4.0462286597019274E-3</v>
      </c>
      <c r="BU22" s="12" t="str">
        <f t="shared" si="56"/>
        <v xml:space="preserve"> </v>
      </c>
      <c r="BV22" s="12">
        <f t="shared" si="57"/>
        <v>1.5816795434312396E-3</v>
      </c>
      <c r="BW22" s="12" t="str">
        <f t="shared" si="58"/>
        <v xml:space="preserve"> </v>
      </c>
      <c r="BX22" s="12" t="str">
        <f t="shared" si="59"/>
        <v xml:space="preserve"> </v>
      </c>
      <c r="BY22" s="12">
        <f t="shared" si="60"/>
        <v>2.7119098421250331E-4</v>
      </c>
      <c r="BZ22" s="12">
        <f t="shared" si="61"/>
        <v>3.9074366623597905E-3</v>
      </c>
      <c r="CA22" s="12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</row>
    <row r="23" spans="1:92" ht="15.75">
      <c r="A23" s="8">
        <v>41364</v>
      </c>
      <c r="B23" s="1">
        <v>47.552399999999999</v>
      </c>
      <c r="C23" s="1">
        <v>43.637099999999997</v>
      </c>
      <c r="D23" s="1">
        <v>27.668099999999999</v>
      </c>
      <c r="E23" s="1">
        <v>122.70099999999999</v>
      </c>
      <c r="F23" s="1">
        <v>145.5847</v>
      </c>
      <c r="G23" s="1">
        <v>88.191800000000001</v>
      </c>
      <c r="H23" s="1">
        <v>109.8719</v>
      </c>
      <c r="I23" s="1">
        <v>143.1737</v>
      </c>
      <c r="J23" s="1">
        <v>92.716999999999999</v>
      </c>
      <c r="K23" s="1">
        <v>122.6015</v>
      </c>
      <c r="L23" s="1">
        <v>142.5256</v>
      </c>
      <c r="N23" s="64">
        <f t="shared" si="0"/>
        <v>41364</v>
      </c>
      <c r="O23" s="65">
        <f t="shared" si="1"/>
        <v>4.9858696725293581E-3</v>
      </c>
      <c r="P23" s="65">
        <f t="shared" si="2"/>
        <v>-9.0339178690482091E-3</v>
      </c>
      <c r="Q23" s="65">
        <f t="shared" si="3"/>
        <v>1.1442945290789337E-2</v>
      </c>
      <c r="R23" s="65">
        <f t="shared" si="4"/>
        <v>7.6682203433929503E-3</v>
      </c>
      <c r="S23" s="65">
        <f t="shared" si="5"/>
        <v>7.3359898781291209E-3</v>
      </c>
      <c r="T23" s="65">
        <f t="shared" si="6"/>
        <v>7.8546235886256151E-3</v>
      </c>
      <c r="U23" s="65">
        <f t="shared" si="7"/>
        <v>3.7294626667658151E-3</v>
      </c>
      <c r="V23" s="65">
        <f t="shared" si="8"/>
        <v>-2.7989683091114463E-3</v>
      </c>
      <c r="W23" s="65">
        <f t="shared" si="9"/>
        <v>-2.4496218784546497E-3</v>
      </c>
      <c r="X23" s="65">
        <f t="shared" si="10"/>
        <v>1.1483158398057256E-2</v>
      </c>
      <c r="Y23" s="65">
        <f t="shared" si="11"/>
        <v>8.178556794127316E-3</v>
      </c>
      <c r="AA23" s="20">
        <v>41364</v>
      </c>
      <c r="AB23" s="15">
        <v>109.80467800000001</v>
      </c>
      <c r="AC23" s="16">
        <f t="shared" si="12"/>
        <v>105.13492525723161</v>
      </c>
      <c r="AD23" s="17">
        <f t="shared" si="13"/>
        <v>5.5411896504661893E-4</v>
      </c>
      <c r="AF23" s="13">
        <f t="shared" si="18"/>
        <v>4.431750707482739E-3</v>
      </c>
      <c r="AG23" s="13">
        <f t="shared" si="19"/>
        <v>-9.5880368340948274E-3</v>
      </c>
      <c r="AH23" s="13">
        <f t="shared" si="20"/>
        <v>1.0888826325742718E-2</v>
      </c>
      <c r="AI23" s="13">
        <f t="shared" si="21"/>
        <v>7.1141013783463311E-3</v>
      </c>
      <c r="AJ23" s="13">
        <f t="shared" si="22"/>
        <v>6.7818709130825017E-3</v>
      </c>
      <c r="AK23" s="13">
        <f t="shared" si="23"/>
        <v>7.3005046235789959E-3</v>
      </c>
      <c r="AL23" s="13">
        <f t="shared" si="24"/>
        <v>3.1753437017191964E-3</v>
      </c>
      <c r="AM23" s="13">
        <f t="shared" si="25"/>
        <v>-3.3530872741580654E-3</v>
      </c>
      <c r="AN23" s="13">
        <f t="shared" si="26"/>
        <v>-3.0037408435012684E-3</v>
      </c>
      <c r="AO23" s="13">
        <f t="shared" si="27"/>
        <v>1.0929039433010638E-2</v>
      </c>
      <c r="AP23" s="13">
        <f t="shared" si="28"/>
        <v>7.6244378290806969E-3</v>
      </c>
      <c r="AR23" s="12" t="str">
        <f t="shared" si="29"/>
        <v xml:space="preserve"> </v>
      </c>
      <c r="AS23" s="12">
        <f t="shared" si="30"/>
        <v>-9.5880368340948274E-3</v>
      </c>
      <c r="AT23" s="12" t="str">
        <f t="shared" si="31"/>
        <v xml:space="preserve"> </v>
      </c>
      <c r="AU23" s="12" t="str">
        <f t="shared" si="32"/>
        <v xml:space="preserve"> </v>
      </c>
      <c r="AV23" s="12" t="str">
        <f t="shared" si="33"/>
        <v xml:space="preserve"> </v>
      </c>
      <c r="AW23" s="12" t="str">
        <f t="shared" si="34"/>
        <v xml:space="preserve"> </v>
      </c>
      <c r="AX23" s="12" t="str">
        <f t="shared" si="35"/>
        <v xml:space="preserve"> </v>
      </c>
      <c r="AY23" s="12">
        <f t="shared" si="36"/>
        <v>-3.3530872741580654E-3</v>
      </c>
      <c r="AZ23" s="12">
        <f t="shared" si="37"/>
        <v>-3.0037408435012684E-3</v>
      </c>
      <c r="BA23" s="12" t="str">
        <f t="shared" si="38"/>
        <v xml:space="preserve"> </v>
      </c>
      <c r="BB23" s="12" t="str">
        <f t="shared" si="39"/>
        <v xml:space="preserve"> </v>
      </c>
      <c r="BD23" s="23" t="str">
        <f t="shared" si="40"/>
        <v xml:space="preserve"> </v>
      </c>
      <c r="BE23" s="23">
        <f t="shared" si="41"/>
        <v>9.1930450331959165E-5</v>
      </c>
      <c r="BF23" s="23" t="str">
        <f t="shared" si="42"/>
        <v xml:space="preserve"> </v>
      </c>
      <c r="BG23" s="23" t="str">
        <f t="shared" si="43"/>
        <v xml:space="preserve"> </v>
      </c>
      <c r="BH23" s="23" t="str">
        <f t="shared" si="44"/>
        <v xml:space="preserve"> </v>
      </c>
      <c r="BI23" s="23" t="str">
        <f t="shared" si="45"/>
        <v xml:space="preserve"> </v>
      </c>
      <c r="BJ23" s="23" t="str">
        <f t="shared" si="46"/>
        <v xml:space="preserve"> </v>
      </c>
      <c r="BK23" s="23">
        <f t="shared" si="47"/>
        <v>1.1243194268120766E-5</v>
      </c>
      <c r="BL23" s="23">
        <f t="shared" si="48"/>
        <v>9.0224590549177114E-6</v>
      </c>
      <c r="BM23" s="23" t="str">
        <f t="shared" si="49"/>
        <v xml:space="preserve"> </v>
      </c>
      <c r="BN23" s="23" t="str">
        <f t="shared" si="50"/>
        <v xml:space="preserve"> </v>
      </c>
      <c r="BP23" s="12">
        <f t="shared" si="51"/>
        <v>4.431750707482739E-3</v>
      </c>
      <c r="BQ23" s="12" t="str">
        <f t="shared" si="52"/>
        <v xml:space="preserve"> </v>
      </c>
      <c r="BR23" s="12">
        <f t="shared" si="53"/>
        <v>1.0888826325742718E-2</v>
      </c>
      <c r="BS23" s="12">
        <f t="shared" si="54"/>
        <v>7.1141013783463311E-3</v>
      </c>
      <c r="BT23" s="12">
        <f t="shared" si="55"/>
        <v>6.7818709130825017E-3</v>
      </c>
      <c r="BU23" s="12">
        <f t="shared" si="56"/>
        <v>7.3005046235789959E-3</v>
      </c>
      <c r="BV23" s="12">
        <f t="shared" si="57"/>
        <v>3.1753437017191964E-3</v>
      </c>
      <c r="BW23" s="12" t="str">
        <f t="shared" si="58"/>
        <v xml:space="preserve"> </v>
      </c>
      <c r="BX23" s="12" t="str">
        <f t="shared" si="59"/>
        <v xml:space="preserve"> </v>
      </c>
      <c r="BY23" s="12">
        <f t="shared" si="60"/>
        <v>1.0929039433010638E-2</v>
      </c>
      <c r="BZ23" s="12">
        <f t="shared" si="61"/>
        <v>7.6244378290806969E-3</v>
      </c>
      <c r="CA23" s="12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</row>
    <row r="24" spans="1:92" ht="15.75">
      <c r="A24" s="8">
        <v>41394</v>
      </c>
      <c r="B24" s="1">
        <v>46.832900000000002</v>
      </c>
      <c r="C24" s="1">
        <v>43.211300000000001</v>
      </c>
      <c r="D24" s="1">
        <v>27.387899999999998</v>
      </c>
      <c r="E24" s="1">
        <v>123.7175</v>
      </c>
      <c r="F24" s="1">
        <v>146.61160000000001</v>
      </c>
      <c r="G24" s="1">
        <v>89.538600000000002</v>
      </c>
      <c r="H24" s="1">
        <v>110.2594</v>
      </c>
      <c r="I24" s="1">
        <v>142.08009999999999</v>
      </c>
      <c r="J24" s="1">
        <v>93.287800000000004</v>
      </c>
      <c r="K24" s="1">
        <v>123.68899999999999</v>
      </c>
      <c r="L24" s="1">
        <v>143.47730000000001</v>
      </c>
      <c r="N24" s="64">
        <f t="shared" si="0"/>
        <v>41394</v>
      </c>
      <c r="O24" s="65">
        <f t="shared" si="1"/>
        <v>-1.5246313509945318E-2</v>
      </c>
      <c r="P24" s="65">
        <f t="shared" si="2"/>
        <v>-9.8056708415796244E-3</v>
      </c>
      <c r="Q24" s="65">
        <f t="shared" si="3"/>
        <v>-1.0178814997422255E-2</v>
      </c>
      <c r="R24" s="65">
        <f t="shared" si="4"/>
        <v>8.2502390509522627E-3</v>
      </c>
      <c r="S24" s="65">
        <f t="shared" si="5"/>
        <v>7.0288653745786637E-3</v>
      </c>
      <c r="T24" s="65">
        <f t="shared" si="6"/>
        <v>1.5155829051226484E-2</v>
      </c>
      <c r="U24" s="65">
        <f t="shared" si="7"/>
        <v>3.520629735523759E-3</v>
      </c>
      <c r="V24" s="65">
        <f t="shared" si="8"/>
        <v>-7.6675953688076608E-3</v>
      </c>
      <c r="W24" s="65">
        <f t="shared" si="9"/>
        <v>6.1374952880833573E-3</v>
      </c>
      <c r="X24" s="65">
        <f t="shared" si="10"/>
        <v>8.831092288745384E-3</v>
      </c>
      <c r="Y24" s="65">
        <f t="shared" si="11"/>
        <v>6.6552018367593731E-3</v>
      </c>
      <c r="AA24" s="20">
        <v>41394</v>
      </c>
      <c r="AB24" s="15">
        <v>111.254412</v>
      </c>
      <c r="AC24" s="16">
        <f t="shared" si="12"/>
        <v>106.52300524170064</v>
      </c>
      <c r="AD24" s="17">
        <f t="shared" si="13"/>
        <v>1.3116445783183585E-2</v>
      </c>
      <c r="AF24" s="13">
        <f t="shared" si="18"/>
        <v>-2.8362759293128904E-2</v>
      </c>
      <c r="AG24" s="13">
        <f t="shared" si="19"/>
        <v>-2.2922116624763209E-2</v>
      </c>
      <c r="AH24" s="13">
        <f t="shared" si="20"/>
        <v>-2.3295260780605842E-2</v>
      </c>
      <c r="AI24" s="13">
        <f t="shared" si="21"/>
        <v>-4.8662067322313221E-3</v>
      </c>
      <c r="AJ24" s="13">
        <f t="shared" si="22"/>
        <v>-6.0875804086049212E-3</v>
      </c>
      <c r="AK24" s="13">
        <f t="shared" si="23"/>
        <v>2.0393832680428992E-3</v>
      </c>
      <c r="AL24" s="13">
        <f t="shared" si="24"/>
        <v>-9.5958160476598258E-3</v>
      </c>
      <c r="AM24" s="13">
        <f t="shared" si="25"/>
        <v>-2.0784041151991246E-2</v>
      </c>
      <c r="AN24" s="13">
        <f t="shared" si="26"/>
        <v>-6.9789504951002276E-3</v>
      </c>
      <c r="AO24" s="13">
        <f t="shared" si="27"/>
        <v>-4.2853534944382009E-3</v>
      </c>
      <c r="AP24" s="13">
        <f t="shared" si="28"/>
        <v>-6.4612439464242118E-3</v>
      </c>
      <c r="AR24" s="12">
        <f t="shared" si="29"/>
        <v>-2.8362759293128904E-2</v>
      </c>
      <c r="AS24" s="12">
        <f t="shared" si="30"/>
        <v>-2.2922116624763209E-2</v>
      </c>
      <c r="AT24" s="12">
        <f t="shared" si="31"/>
        <v>-2.3295260780605842E-2</v>
      </c>
      <c r="AU24" s="12">
        <f t="shared" si="32"/>
        <v>-4.8662067322313221E-3</v>
      </c>
      <c r="AV24" s="12">
        <f t="shared" si="33"/>
        <v>-6.0875804086049212E-3</v>
      </c>
      <c r="AW24" s="12" t="str">
        <f t="shared" si="34"/>
        <v xml:space="preserve"> </v>
      </c>
      <c r="AX24" s="12">
        <f t="shared" si="35"/>
        <v>-9.5958160476598258E-3</v>
      </c>
      <c r="AY24" s="12">
        <f t="shared" si="36"/>
        <v>-2.0784041151991246E-2</v>
      </c>
      <c r="AZ24" s="12">
        <f t="shared" si="37"/>
        <v>-6.9789504951002276E-3</v>
      </c>
      <c r="BA24" s="12">
        <f t="shared" si="38"/>
        <v>-4.2853534944382009E-3</v>
      </c>
      <c r="BB24" s="12">
        <f t="shared" si="39"/>
        <v>-6.4612439464242118E-3</v>
      </c>
      <c r="BD24" s="23">
        <f t="shared" si="40"/>
        <v>8.0444611471997007E-4</v>
      </c>
      <c r="BE24" s="23">
        <f t="shared" si="41"/>
        <v>5.2542343055924593E-4</v>
      </c>
      <c r="BF24" s="23">
        <f t="shared" si="42"/>
        <v>5.4266917483643273E-4</v>
      </c>
      <c r="BG24" s="23">
        <f t="shared" si="43"/>
        <v>2.3679967960813443E-5</v>
      </c>
      <c r="BH24" s="23">
        <f t="shared" si="44"/>
        <v>3.7058635231230461E-5</v>
      </c>
      <c r="BI24" s="23" t="str">
        <f t="shared" si="45"/>
        <v xml:space="preserve"> </v>
      </c>
      <c r="BJ24" s="23">
        <f t="shared" si="46"/>
        <v>9.2079685620525845E-5</v>
      </c>
      <c r="BK24" s="23">
        <f t="shared" si="47"/>
        <v>4.319763666076656E-4</v>
      </c>
      <c r="BL24" s="23">
        <f t="shared" si="48"/>
        <v>4.870575001305971E-5</v>
      </c>
      <c r="BM24" s="23">
        <f t="shared" si="49"/>
        <v>1.8364254572293698E-5</v>
      </c>
      <c r="BN24" s="23">
        <f t="shared" si="50"/>
        <v>4.1747673335203524E-5</v>
      </c>
      <c r="BP24" s="12" t="str">
        <f t="shared" si="51"/>
        <v xml:space="preserve"> </v>
      </c>
      <c r="BQ24" s="12" t="str">
        <f t="shared" si="52"/>
        <v xml:space="preserve"> </v>
      </c>
      <c r="BR24" s="12" t="str">
        <f t="shared" si="53"/>
        <v xml:space="preserve"> </v>
      </c>
      <c r="BS24" s="12" t="str">
        <f t="shared" si="54"/>
        <v xml:space="preserve"> </v>
      </c>
      <c r="BT24" s="12" t="str">
        <f t="shared" si="55"/>
        <v xml:space="preserve"> </v>
      </c>
      <c r="BU24" s="12">
        <f t="shared" si="56"/>
        <v>2.0393832680428992E-3</v>
      </c>
      <c r="BV24" s="12" t="str">
        <f t="shared" si="57"/>
        <v xml:space="preserve"> </v>
      </c>
      <c r="BW24" s="12" t="str">
        <f t="shared" si="58"/>
        <v xml:space="preserve"> </v>
      </c>
      <c r="BX24" s="12" t="str">
        <f t="shared" si="59"/>
        <v xml:space="preserve"> </v>
      </c>
      <c r="BY24" s="12" t="str">
        <f t="shared" si="60"/>
        <v xml:space="preserve"> </v>
      </c>
      <c r="BZ24" s="12" t="str">
        <f t="shared" si="61"/>
        <v xml:space="preserve"> </v>
      </c>
      <c r="CA24" s="12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</row>
    <row r="25" spans="1:92" ht="15.75">
      <c r="A25" s="8">
        <v>41425</v>
      </c>
      <c r="B25" s="1">
        <v>47.751199999999997</v>
      </c>
      <c r="C25" s="1">
        <v>42.715800000000002</v>
      </c>
      <c r="D25" s="1">
        <v>27.074200000000001</v>
      </c>
      <c r="E25" s="1">
        <v>124.39230000000001</v>
      </c>
      <c r="F25" s="1">
        <v>147.7704</v>
      </c>
      <c r="G25" s="1">
        <v>88.8001</v>
      </c>
      <c r="H25" s="1">
        <v>110.6656</v>
      </c>
      <c r="I25" s="1">
        <v>138.5026</v>
      </c>
      <c r="J25" s="1">
        <v>91.268600000000006</v>
      </c>
      <c r="K25" s="1">
        <v>124.35469999999999</v>
      </c>
      <c r="L25" s="1">
        <v>144.7688</v>
      </c>
      <c r="N25" s="64">
        <f t="shared" si="0"/>
        <v>41425</v>
      </c>
      <c r="O25" s="65">
        <f t="shared" si="1"/>
        <v>1.9418250107170611E-2</v>
      </c>
      <c r="P25" s="65">
        <f t="shared" si="2"/>
        <v>-1.1533159907605083E-2</v>
      </c>
      <c r="Q25" s="65">
        <f t="shared" si="3"/>
        <v>-1.152006512061002E-2</v>
      </c>
      <c r="R25" s="65">
        <f t="shared" si="4"/>
        <v>5.4395405894075944E-3</v>
      </c>
      <c r="S25" s="65">
        <f t="shared" si="5"/>
        <v>7.8728046232273054E-3</v>
      </c>
      <c r="T25" s="65">
        <f t="shared" si="6"/>
        <v>-8.2820410967869469E-3</v>
      </c>
      <c r="U25" s="65">
        <f t="shared" si="7"/>
        <v>3.6772701842732181E-3</v>
      </c>
      <c r="V25" s="65">
        <f t="shared" si="8"/>
        <v>-2.5501885058073232E-2</v>
      </c>
      <c r="W25" s="65">
        <f t="shared" si="9"/>
        <v>-2.1882531009885939E-2</v>
      </c>
      <c r="X25" s="65">
        <f t="shared" si="10"/>
        <v>5.3676154508730724E-3</v>
      </c>
      <c r="Y25" s="65">
        <f t="shared" si="11"/>
        <v>8.9611525881438114E-3</v>
      </c>
      <c r="AA25" s="20">
        <v>41425</v>
      </c>
      <c r="AB25" s="15">
        <v>111.03137599999999</v>
      </c>
      <c r="AC25" s="16">
        <f t="shared" si="12"/>
        <v>106.30945447485924</v>
      </c>
      <c r="AD25" s="17">
        <f t="shared" si="13"/>
        <v>-2.0067506506360523E-3</v>
      </c>
      <c r="AF25" s="13">
        <f t="shared" si="18"/>
        <v>2.1425000757806664E-2</v>
      </c>
      <c r="AG25" s="13">
        <f t="shared" si="19"/>
        <v>-9.5264092569690307E-3</v>
      </c>
      <c r="AH25" s="13">
        <f t="shared" si="20"/>
        <v>-9.5133144699739679E-3</v>
      </c>
      <c r="AI25" s="13">
        <f t="shared" si="21"/>
        <v>7.4462912400436471E-3</v>
      </c>
      <c r="AJ25" s="13">
        <f t="shared" si="22"/>
        <v>9.8795552738633573E-3</v>
      </c>
      <c r="AK25" s="13">
        <f t="shared" si="23"/>
        <v>-6.2752904461508951E-3</v>
      </c>
      <c r="AL25" s="13">
        <f t="shared" si="24"/>
        <v>5.6840208349092699E-3</v>
      </c>
      <c r="AM25" s="13">
        <f t="shared" si="25"/>
        <v>-2.3495134407437179E-2</v>
      </c>
      <c r="AN25" s="13">
        <f t="shared" si="26"/>
        <v>-1.9875780359249886E-2</v>
      </c>
      <c r="AO25" s="13">
        <f t="shared" si="27"/>
        <v>7.3743661015091243E-3</v>
      </c>
      <c r="AP25" s="13">
        <f t="shared" si="28"/>
        <v>1.0967903238779863E-2</v>
      </c>
      <c r="AR25" s="12" t="str">
        <f t="shared" si="29"/>
        <v xml:space="preserve"> </v>
      </c>
      <c r="AS25" s="12">
        <f t="shared" si="30"/>
        <v>-9.5264092569690307E-3</v>
      </c>
      <c r="AT25" s="12">
        <f t="shared" si="31"/>
        <v>-9.5133144699739679E-3</v>
      </c>
      <c r="AU25" s="12" t="str">
        <f t="shared" si="32"/>
        <v xml:space="preserve"> </v>
      </c>
      <c r="AV25" s="12" t="str">
        <f t="shared" si="33"/>
        <v xml:space="preserve"> </v>
      </c>
      <c r="AW25" s="12">
        <f t="shared" si="34"/>
        <v>-6.2752904461508951E-3</v>
      </c>
      <c r="AX25" s="12" t="str">
        <f t="shared" si="35"/>
        <v xml:space="preserve"> </v>
      </c>
      <c r="AY25" s="12">
        <f t="shared" si="36"/>
        <v>-2.3495134407437179E-2</v>
      </c>
      <c r="AZ25" s="12">
        <f t="shared" si="37"/>
        <v>-1.9875780359249886E-2</v>
      </c>
      <c r="BA25" s="12" t="str">
        <f t="shared" si="38"/>
        <v xml:space="preserve"> </v>
      </c>
      <c r="BB25" s="12" t="str">
        <f t="shared" si="39"/>
        <v xml:space="preserve"> </v>
      </c>
      <c r="BD25" s="23" t="str">
        <f t="shared" si="40"/>
        <v xml:space="preserve"> </v>
      </c>
      <c r="BE25" s="23">
        <f t="shared" si="41"/>
        <v>9.0752473331265243E-5</v>
      </c>
      <c r="BF25" s="23">
        <f t="shared" si="42"/>
        <v>9.0503152204616082E-5</v>
      </c>
      <c r="BG25" s="23" t="str">
        <f t="shared" si="43"/>
        <v xml:space="preserve"> </v>
      </c>
      <c r="BH25" s="23" t="str">
        <f t="shared" si="44"/>
        <v xml:space="preserve"> </v>
      </c>
      <c r="BI25" s="23">
        <f t="shared" si="45"/>
        <v>3.9379270183552699E-5</v>
      </c>
      <c r="BJ25" s="23" t="str">
        <f t="shared" si="46"/>
        <v xml:space="preserve"> </v>
      </c>
      <c r="BK25" s="23">
        <f t="shared" si="47"/>
        <v>5.5202134082353842E-4</v>
      </c>
      <c r="BL25" s="23">
        <f t="shared" si="48"/>
        <v>3.9504664488914352E-4</v>
      </c>
      <c r="BM25" s="23" t="str">
        <f t="shared" si="49"/>
        <v xml:space="preserve"> </v>
      </c>
      <c r="BN25" s="23" t="str">
        <f t="shared" si="50"/>
        <v xml:space="preserve"> </v>
      </c>
      <c r="BP25" s="12">
        <f t="shared" si="51"/>
        <v>2.1425000757806664E-2</v>
      </c>
      <c r="BQ25" s="12" t="str">
        <f t="shared" si="52"/>
        <v xml:space="preserve"> </v>
      </c>
      <c r="BR25" s="12" t="str">
        <f t="shared" si="53"/>
        <v xml:space="preserve"> </v>
      </c>
      <c r="BS25" s="12">
        <f t="shared" si="54"/>
        <v>7.4462912400436471E-3</v>
      </c>
      <c r="BT25" s="12">
        <f t="shared" si="55"/>
        <v>9.8795552738633573E-3</v>
      </c>
      <c r="BU25" s="12" t="str">
        <f t="shared" si="56"/>
        <v xml:space="preserve"> </v>
      </c>
      <c r="BV25" s="12">
        <f t="shared" si="57"/>
        <v>5.6840208349092699E-3</v>
      </c>
      <c r="BW25" s="12" t="str">
        <f t="shared" si="58"/>
        <v xml:space="preserve"> </v>
      </c>
      <c r="BX25" s="12" t="str">
        <f t="shared" si="59"/>
        <v xml:space="preserve"> </v>
      </c>
      <c r="BY25" s="12">
        <f t="shared" si="60"/>
        <v>7.3743661015091243E-3</v>
      </c>
      <c r="BZ25" s="12">
        <f t="shared" si="61"/>
        <v>1.0967903238779863E-2</v>
      </c>
      <c r="CA25" s="12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</row>
    <row r="26" spans="1:92" ht="15.75">
      <c r="A26" s="8">
        <v>41455</v>
      </c>
      <c r="B26" s="1">
        <v>45.565300000000001</v>
      </c>
      <c r="C26" s="1">
        <v>38.918199999999999</v>
      </c>
      <c r="D26" s="1">
        <v>28.0106</v>
      </c>
      <c r="E26" s="1">
        <v>123.4298</v>
      </c>
      <c r="F26" s="1">
        <v>146.89599999999999</v>
      </c>
      <c r="G26" s="1">
        <v>88.972399999999993</v>
      </c>
      <c r="H26" s="1">
        <v>110.8113</v>
      </c>
      <c r="I26" s="1">
        <v>129.69110000000001</v>
      </c>
      <c r="J26" s="1">
        <v>90.124200000000002</v>
      </c>
      <c r="K26" s="1">
        <v>123.13330000000001</v>
      </c>
      <c r="L26" s="1">
        <v>143.76300000000001</v>
      </c>
      <c r="N26" s="64">
        <f t="shared" si="0"/>
        <v>41455</v>
      </c>
      <c r="O26" s="65">
        <f t="shared" si="1"/>
        <v>-4.6857735573722484E-2</v>
      </c>
      <c r="P26" s="65">
        <f t="shared" si="2"/>
        <v>-9.3106867679014091E-2</v>
      </c>
      <c r="Q26" s="65">
        <f t="shared" si="3"/>
        <v>3.4001765066268612E-2</v>
      </c>
      <c r="R26" s="65">
        <f t="shared" si="4"/>
        <v>-7.7677078803566396E-3</v>
      </c>
      <c r="S26" s="65">
        <f t="shared" si="5"/>
        <v>-5.934864419920958E-3</v>
      </c>
      <c r="T26" s="65">
        <f t="shared" si="6"/>
        <v>1.9384331541916048E-3</v>
      </c>
      <c r="U26" s="65">
        <f t="shared" si="7"/>
        <v>1.3157130248657315E-3</v>
      </c>
      <c r="V26" s="65">
        <f t="shared" si="8"/>
        <v>-6.5733628938480546E-2</v>
      </c>
      <c r="W26" s="65">
        <f t="shared" si="9"/>
        <v>-1.2618088301999302E-2</v>
      </c>
      <c r="X26" s="65">
        <f t="shared" si="10"/>
        <v>-9.8704576894257587E-3</v>
      </c>
      <c r="Y26" s="65">
        <f t="shared" si="11"/>
        <v>-6.9718767503539475E-3</v>
      </c>
      <c r="AA26" s="21">
        <v>41455</v>
      </c>
      <c r="AB26" s="15">
        <v>111.31524</v>
      </c>
      <c r="AC26" s="16">
        <f t="shared" si="12"/>
        <v>106.58124635993011</v>
      </c>
      <c r="AD26" s="17">
        <f t="shared" si="13"/>
        <v>2.5533480952368297E-3</v>
      </c>
      <c r="AF26" s="13">
        <f t="shared" si="18"/>
        <v>-4.9411083668959313E-2</v>
      </c>
      <c r="AG26" s="13">
        <f t="shared" si="19"/>
        <v>-9.566021577425092E-2</v>
      </c>
      <c r="AH26" s="13">
        <f t="shared" si="20"/>
        <v>3.1448416971031783E-2</v>
      </c>
      <c r="AI26" s="13">
        <f t="shared" si="21"/>
        <v>-1.032105597559347E-2</v>
      </c>
      <c r="AJ26" s="13">
        <f t="shared" si="22"/>
        <v>-8.4882125151577881E-3</v>
      </c>
      <c r="AK26" s="13">
        <f t="shared" si="23"/>
        <v>-6.1491494104522486E-4</v>
      </c>
      <c r="AL26" s="13">
        <f t="shared" si="24"/>
        <v>-1.2376350703710982E-3</v>
      </c>
      <c r="AM26" s="13">
        <f t="shared" si="25"/>
        <v>-6.8286977033717375E-2</v>
      </c>
      <c r="AN26" s="13">
        <f t="shared" si="26"/>
        <v>-1.5171436397236131E-2</v>
      </c>
      <c r="AO26" s="13">
        <f t="shared" si="27"/>
        <v>-1.2423805784662588E-2</v>
      </c>
      <c r="AP26" s="13">
        <f t="shared" si="28"/>
        <v>-9.5252248455907768E-3</v>
      </c>
      <c r="AR26" s="12">
        <f t="shared" si="29"/>
        <v>-4.9411083668959313E-2</v>
      </c>
      <c r="AS26" s="12">
        <f t="shared" si="30"/>
        <v>-9.566021577425092E-2</v>
      </c>
      <c r="AT26" s="12" t="str">
        <f t="shared" si="31"/>
        <v xml:space="preserve"> </v>
      </c>
      <c r="AU26" s="12">
        <f t="shared" si="32"/>
        <v>-1.032105597559347E-2</v>
      </c>
      <c r="AV26" s="12">
        <f t="shared" si="33"/>
        <v>-8.4882125151577881E-3</v>
      </c>
      <c r="AW26" s="12">
        <f t="shared" si="34"/>
        <v>-6.1491494104522486E-4</v>
      </c>
      <c r="AX26" s="12">
        <f t="shared" si="35"/>
        <v>-1.2376350703710982E-3</v>
      </c>
      <c r="AY26" s="12">
        <f t="shared" si="36"/>
        <v>-6.8286977033717375E-2</v>
      </c>
      <c r="AZ26" s="12">
        <f t="shared" si="37"/>
        <v>-1.5171436397236131E-2</v>
      </c>
      <c r="BA26" s="12">
        <f t="shared" si="38"/>
        <v>-1.2423805784662588E-2</v>
      </c>
      <c r="BB26" s="12">
        <f t="shared" si="39"/>
        <v>-9.5252248455907768E-3</v>
      </c>
      <c r="BD26" s="23">
        <f t="shared" si="40"/>
        <v>2.4414551893408979E-3</v>
      </c>
      <c r="BE26" s="23">
        <f t="shared" si="41"/>
        <v>9.1508768819762443E-3</v>
      </c>
      <c r="BF26" s="23" t="str">
        <f t="shared" si="42"/>
        <v xml:space="preserve"> </v>
      </c>
      <c r="BG26" s="23">
        <f t="shared" si="43"/>
        <v>1.0652419645133367E-4</v>
      </c>
      <c r="BH26" s="23">
        <f t="shared" si="44"/>
        <v>7.2049751702481308E-5</v>
      </c>
      <c r="BI26" s="23">
        <f t="shared" si="45"/>
        <v>3.7812038472065237E-7</v>
      </c>
      <c r="BJ26" s="23">
        <f t="shared" si="46"/>
        <v>1.5317405674124733E-6</v>
      </c>
      <c r="BK26" s="23">
        <f t="shared" si="47"/>
        <v>4.6631112324034439E-3</v>
      </c>
      <c r="BL26" s="23">
        <f t="shared" si="48"/>
        <v>2.3017248235538123E-4</v>
      </c>
      <c r="BM26" s="23">
        <f t="shared" si="49"/>
        <v>1.5435095017501558E-4</v>
      </c>
      <c r="BN26" s="23">
        <f t="shared" si="50"/>
        <v>9.0729908359059837E-5</v>
      </c>
      <c r="BP26" s="12" t="str">
        <f t="shared" si="51"/>
        <v xml:space="preserve"> </v>
      </c>
      <c r="BQ26" s="12" t="str">
        <f t="shared" si="52"/>
        <v xml:space="preserve"> </v>
      </c>
      <c r="BR26" s="12">
        <f t="shared" si="53"/>
        <v>3.1448416971031783E-2</v>
      </c>
      <c r="BS26" s="12" t="str">
        <f t="shared" si="54"/>
        <v xml:space="preserve"> </v>
      </c>
      <c r="BT26" s="12" t="str">
        <f t="shared" si="55"/>
        <v xml:space="preserve"> </v>
      </c>
      <c r="BU26" s="12" t="str">
        <f t="shared" si="56"/>
        <v xml:space="preserve"> </v>
      </c>
      <c r="BV26" s="12" t="str">
        <f t="shared" si="57"/>
        <v xml:space="preserve"> </v>
      </c>
      <c r="BW26" s="12" t="str">
        <f t="shared" si="58"/>
        <v xml:space="preserve"> </v>
      </c>
      <c r="BX26" s="12" t="str">
        <f t="shared" si="59"/>
        <v xml:space="preserve"> </v>
      </c>
      <c r="BY26" s="12" t="str">
        <f t="shared" si="60"/>
        <v xml:space="preserve"> </v>
      </c>
      <c r="BZ26" s="12" t="str">
        <f t="shared" si="61"/>
        <v xml:space="preserve"> </v>
      </c>
      <c r="CA26" s="12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</row>
    <row r="27" spans="1:92" ht="15.75">
      <c r="A27" s="8">
        <v>41486</v>
      </c>
      <c r="B27" s="1">
        <v>46.9758</v>
      </c>
      <c r="C27" s="1">
        <v>38.247500000000002</v>
      </c>
      <c r="D27" s="1">
        <v>27.278199999999998</v>
      </c>
      <c r="E27" s="1">
        <v>124.378</v>
      </c>
      <c r="F27" s="1">
        <v>148.23840000000001</v>
      </c>
      <c r="G27" s="1">
        <v>89.391499999999994</v>
      </c>
      <c r="H27" s="1">
        <v>109.2444</v>
      </c>
      <c r="I27" s="1">
        <v>130.19560000000001</v>
      </c>
      <c r="J27" s="1">
        <v>91.2102</v>
      </c>
      <c r="K27" s="1">
        <v>124.0924</v>
      </c>
      <c r="L27" s="1">
        <v>145.06270000000001</v>
      </c>
      <c r="N27" s="64">
        <f t="shared" si="0"/>
        <v>41486</v>
      </c>
      <c r="O27" s="65">
        <f t="shared" si="1"/>
        <v>3.0486113562505576E-2</v>
      </c>
      <c r="P27" s="65">
        <f t="shared" si="2"/>
        <v>-1.7383808873588962E-2</v>
      </c>
      <c r="Q27" s="65">
        <f t="shared" si="3"/>
        <v>-2.6495161570057511E-2</v>
      </c>
      <c r="R27" s="65">
        <f t="shared" si="4"/>
        <v>7.6527423879667157E-3</v>
      </c>
      <c r="S27" s="65">
        <f t="shared" si="5"/>
        <v>9.0969352093631523E-3</v>
      </c>
      <c r="T27" s="65">
        <f t="shared" si="6"/>
        <v>4.6993900816559644E-3</v>
      </c>
      <c r="U27" s="65">
        <f t="shared" si="7"/>
        <v>-1.4241180591878738E-2</v>
      </c>
      <c r="V27" s="65">
        <f t="shared" si="8"/>
        <v>3.8824659647198954E-3</v>
      </c>
      <c r="W27" s="65">
        <f t="shared" si="9"/>
        <v>1.1978013926303531E-2</v>
      </c>
      <c r="X27" s="65">
        <f t="shared" si="10"/>
        <v>7.7589410127938191E-3</v>
      </c>
      <c r="Y27" s="65">
        <f t="shared" si="11"/>
        <v>8.9999523786860412E-3</v>
      </c>
      <c r="AA27" s="14">
        <v>41486</v>
      </c>
      <c r="AB27" s="15">
        <v>110.06826599999999</v>
      </c>
      <c r="AC27" s="16">
        <f t="shared" si="12"/>
        <v>105.38730343622596</v>
      </c>
      <c r="AD27" s="17">
        <f t="shared" si="13"/>
        <v>-1.1265402831669543E-2</v>
      </c>
      <c r="AF27" s="13">
        <f t="shared" si="18"/>
        <v>4.1751516394175119E-2</v>
      </c>
      <c r="AG27" s="13">
        <f t="shared" si="19"/>
        <v>-6.1184060419194192E-3</v>
      </c>
      <c r="AH27" s="13">
        <f t="shared" si="20"/>
        <v>-1.5229758738387968E-2</v>
      </c>
      <c r="AI27" s="13">
        <f t="shared" si="21"/>
        <v>1.8918145219636258E-2</v>
      </c>
      <c r="AJ27" s="13">
        <f t="shared" si="22"/>
        <v>2.0362338041032695E-2</v>
      </c>
      <c r="AK27" s="13">
        <f t="shared" si="23"/>
        <v>1.5964792913325507E-2</v>
      </c>
      <c r="AL27" s="13">
        <f t="shared" si="24"/>
        <v>-2.9757777602091948E-3</v>
      </c>
      <c r="AM27" s="13">
        <f t="shared" si="25"/>
        <v>1.5147868796389439E-2</v>
      </c>
      <c r="AN27" s="13">
        <f t="shared" si="26"/>
        <v>2.3243416757973076E-2</v>
      </c>
      <c r="AO27" s="13">
        <f t="shared" si="27"/>
        <v>1.9024343844463363E-2</v>
      </c>
      <c r="AP27" s="13">
        <f t="shared" si="28"/>
        <v>2.0265355210355586E-2</v>
      </c>
      <c r="AR27" s="12" t="str">
        <f t="shared" si="29"/>
        <v xml:space="preserve"> </v>
      </c>
      <c r="AS27" s="12">
        <f t="shared" si="30"/>
        <v>-6.1184060419194192E-3</v>
      </c>
      <c r="AT27" s="12">
        <f t="shared" si="31"/>
        <v>-1.5229758738387968E-2</v>
      </c>
      <c r="AU27" s="12" t="str">
        <f t="shared" si="32"/>
        <v xml:space="preserve"> </v>
      </c>
      <c r="AV27" s="12" t="str">
        <f t="shared" si="33"/>
        <v xml:space="preserve"> </v>
      </c>
      <c r="AW27" s="12" t="str">
        <f t="shared" si="34"/>
        <v xml:space="preserve"> </v>
      </c>
      <c r="AX27" s="12">
        <f t="shared" si="35"/>
        <v>-2.9757777602091948E-3</v>
      </c>
      <c r="AY27" s="12" t="str">
        <f t="shared" si="36"/>
        <v xml:space="preserve"> </v>
      </c>
      <c r="AZ27" s="12" t="str">
        <f t="shared" si="37"/>
        <v xml:space="preserve"> </v>
      </c>
      <c r="BA27" s="12" t="str">
        <f t="shared" si="38"/>
        <v xml:space="preserve"> </v>
      </c>
      <c r="BB27" s="12" t="str">
        <f t="shared" si="39"/>
        <v xml:space="preserve"> </v>
      </c>
      <c r="BD27" s="23" t="str">
        <f t="shared" si="40"/>
        <v xml:space="preserve"> </v>
      </c>
      <c r="BE27" s="23">
        <f t="shared" si="41"/>
        <v>3.7434892493796052E-5</v>
      </c>
      <c r="BF27" s="23">
        <f t="shared" si="42"/>
        <v>2.3194555122950467E-4</v>
      </c>
      <c r="BG27" s="23" t="str">
        <f t="shared" si="43"/>
        <v xml:space="preserve"> </v>
      </c>
      <c r="BH27" s="23" t="str">
        <f t="shared" si="44"/>
        <v xml:space="preserve"> </v>
      </c>
      <c r="BI27" s="23" t="str">
        <f t="shared" si="45"/>
        <v xml:space="preserve"> </v>
      </c>
      <c r="BJ27" s="23">
        <f t="shared" si="46"/>
        <v>8.8552532781556515E-6</v>
      </c>
      <c r="BK27" s="23" t="str">
        <f t="shared" si="47"/>
        <v xml:space="preserve"> </v>
      </c>
      <c r="BL27" s="23" t="str">
        <f t="shared" si="48"/>
        <v xml:space="preserve"> </v>
      </c>
      <c r="BM27" s="23" t="str">
        <f t="shared" si="49"/>
        <v xml:space="preserve"> </v>
      </c>
      <c r="BN27" s="23" t="str">
        <f t="shared" si="50"/>
        <v xml:space="preserve"> </v>
      </c>
      <c r="BP27" s="12">
        <f t="shared" si="51"/>
        <v>4.1751516394175119E-2</v>
      </c>
      <c r="BQ27" s="12" t="str">
        <f t="shared" si="52"/>
        <v xml:space="preserve"> </v>
      </c>
      <c r="BR27" s="12" t="str">
        <f t="shared" si="53"/>
        <v xml:space="preserve"> </v>
      </c>
      <c r="BS27" s="12">
        <f t="shared" si="54"/>
        <v>1.8918145219636258E-2</v>
      </c>
      <c r="BT27" s="12">
        <f t="shared" si="55"/>
        <v>2.0362338041032695E-2</v>
      </c>
      <c r="BU27" s="12">
        <f t="shared" si="56"/>
        <v>1.5964792913325507E-2</v>
      </c>
      <c r="BV27" s="12" t="str">
        <f t="shared" si="57"/>
        <v xml:space="preserve"> </v>
      </c>
      <c r="BW27" s="12">
        <f t="shared" si="58"/>
        <v>1.5147868796389439E-2</v>
      </c>
      <c r="BX27" s="12">
        <f t="shared" si="59"/>
        <v>2.3243416757973076E-2</v>
      </c>
      <c r="BY27" s="12">
        <f t="shared" si="60"/>
        <v>1.9024343844463363E-2</v>
      </c>
      <c r="BZ27" s="12">
        <f t="shared" si="61"/>
        <v>2.0265355210355586E-2</v>
      </c>
      <c r="CA27" s="12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</row>
    <row r="28" spans="1:92" ht="15.75">
      <c r="A28" s="8">
        <v>41517</v>
      </c>
      <c r="B28" s="1">
        <v>45.181600000000003</v>
      </c>
      <c r="C28" s="1">
        <v>35.755000000000003</v>
      </c>
      <c r="D28" s="1">
        <v>27.1402</v>
      </c>
      <c r="E28" s="1">
        <v>124.127</v>
      </c>
      <c r="F28" s="1">
        <v>148.1653</v>
      </c>
      <c r="G28" s="1">
        <v>90.751900000000006</v>
      </c>
      <c r="H28" s="1">
        <v>109.43859999999999</v>
      </c>
      <c r="I28" s="1">
        <v>128.1908</v>
      </c>
      <c r="J28" s="1">
        <v>91.024500000000003</v>
      </c>
      <c r="K28" s="1">
        <v>123.8806</v>
      </c>
      <c r="L28" s="1">
        <v>144.83410000000001</v>
      </c>
      <c r="N28" s="64">
        <f t="shared" si="0"/>
        <v>41517</v>
      </c>
      <c r="O28" s="65">
        <f t="shared" si="1"/>
        <v>-3.8942651177043507E-2</v>
      </c>
      <c r="P28" s="65">
        <f t="shared" si="2"/>
        <v>-6.7388079159037703E-2</v>
      </c>
      <c r="Q28" s="65">
        <f t="shared" si="3"/>
        <v>-5.0718248173062886E-3</v>
      </c>
      <c r="R28" s="65">
        <f t="shared" si="4"/>
        <v>-2.0200807658211687E-3</v>
      </c>
      <c r="S28" s="65">
        <f t="shared" si="5"/>
        <v>-4.9324621441672615E-4</v>
      </c>
      <c r="T28" s="65">
        <f t="shared" si="6"/>
        <v>1.5103810205446294E-2</v>
      </c>
      <c r="U28" s="65">
        <f t="shared" si="7"/>
        <v>1.7760873140582653E-3</v>
      </c>
      <c r="V28" s="65">
        <f t="shared" si="8"/>
        <v>-1.5518155999630167E-2</v>
      </c>
      <c r="W28" s="65">
        <f t="shared" si="9"/>
        <v>-2.0380318817058278E-3</v>
      </c>
      <c r="X28" s="65">
        <f t="shared" si="10"/>
        <v>-1.7082509104203627E-3</v>
      </c>
      <c r="Y28" s="65">
        <f t="shared" si="11"/>
        <v>-1.5771132857127098E-3</v>
      </c>
      <c r="AA28" s="14">
        <v>41517</v>
      </c>
      <c r="AB28" s="15">
        <v>110.40282000000001</v>
      </c>
      <c r="AC28" s="16">
        <f t="shared" si="12"/>
        <v>105.70762958648807</v>
      </c>
      <c r="AD28" s="17">
        <f t="shared" si="13"/>
        <v>3.0349036951541112E-3</v>
      </c>
      <c r="AF28" s="13">
        <f t="shared" si="18"/>
        <v>-4.197755487219762E-2</v>
      </c>
      <c r="AG28" s="13">
        <f t="shared" si="19"/>
        <v>-7.042298285419181E-2</v>
      </c>
      <c r="AH28" s="13">
        <f t="shared" si="20"/>
        <v>-8.1067285124603993E-3</v>
      </c>
      <c r="AI28" s="13">
        <f t="shared" si="21"/>
        <v>-5.0549844609752799E-3</v>
      </c>
      <c r="AJ28" s="13">
        <f t="shared" si="22"/>
        <v>-3.5281499095708374E-3</v>
      </c>
      <c r="AK28" s="13">
        <f t="shared" si="23"/>
        <v>1.2068906510292183E-2</v>
      </c>
      <c r="AL28" s="13">
        <f t="shared" si="24"/>
        <v>-1.2588163810958459E-3</v>
      </c>
      <c r="AM28" s="13">
        <f t="shared" si="25"/>
        <v>-1.8553059694784279E-2</v>
      </c>
      <c r="AN28" s="13">
        <f t="shared" si="26"/>
        <v>-5.0729355768599389E-3</v>
      </c>
      <c r="AO28" s="13">
        <f t="shared" si="27"/>
        <v>-4.7431546055744737E-3</v>
      </c>
      <c r="AP28" s="13">
        <f t="shared" si="28"/>
        <v>-4.612016980866821E-3</v>
      </c>
      <c r="AR28" s="12">
        <f t="shared" si="29"/>
        <v>-4.197755487219762E-2</v>
      </c>
      <c r="AS28" s="12">
        <f t="shared" si="30"/>
        <v>-7.042298285419181E-2</v>
      </c>
      <c r="AT28" s="12">
        <f t="shared" si="31"/>
        <v>-8.1067285124603993E-3</v>
      </c>
      <c r="AU28" s="12">
        <f t="shared" si="32"/>
        <v>-5.0549844609752799E-3</v>
      </c>
      <c r="AV28" s="12">
        <f t="shared" si="33"/>
        <v>-3.5281499095708374E-3</v>
      </c>
      <c r="AW28" s="12" t="str">
        <f t="shared" si="34"/>
        <v xml:space="preserve"> </v>
      </c>
      <c r="AX28" s="12">
        <f t="shared" si="35"/>
        <v>-1.2588163810958459E-3</v>
      </c>
      <c r="AY28" s="12">
        <f t="shared" si="36"/>
        <v>-1.8553059694784279E-2</v>
      </c>
      <c r="AZ28" s="12">
        <f t="shared" si="37"/>
        <v>-5.0729355768599389E-3</v>
      </c>
      <c r="BA28" s="12">
        <f t="shared" si="38"/>
        <v>-4.7431546055744737E-3</v>
      </c>
      <c r="BB28" s="12">
        <f t="shared" si="39"/>
        <v>-4.612016980866821E-3</v>
      </c>
      <c r="BD28" s="23">
        <f t="shared" si="40"/>
        <v>1.7621151130483622E-3</v>
      </c>
      <c r="BE28" s="23">
        <f t="shared" si="41"/>
        <v>4.9593965140817932E-3</v>
      </c>
      <c r="BF28" s="23">
        <f t="shared" si="42"/>
        <v>6.5719047174738398E-5</v>
      </c>
      <c r="BG28" s="23">
        <f t="shared" si="43"/>
        <v>2.5552867900701541E-5</v>
      </c>
      <c r="BH28" s="23">
        <f t="shared" si="44"/>
        <v>1.2447841784404709E-5</v>
      </c>
      <c r="BI28" s="23" t="str">
        <f t="shared" si="45"/>
        <v xml:space="preserve"> </v>
      </c>
      <c r="BJ28" s="23">
        <f t="shared" si="46"/>
        <v>1.5846186813152419E-6</v>
      </c>
      <c r="BK28" s="23">
        <f t="shared" si="47"/>
        <v>3.4421602403822893E-4</v>
      </c>
      <c r="BL28" s="23">
        <f t="shared" si="48"/>
        <v>2.5734675366971283E-5</v>
      </c>
      <c r="BM28" s="23">
        <f t="shared" si="49"/>
        <v>2.2497515612382341E-5</v>
      </c>
      <c r="BN28" s="23">
        <f t="shared" si="50"/>
        <v>2.1270700631803908E-5</v>
      </c>
      <c r="BP28" s="12" t="str">
        <f t="shared" si="51"/>
        <v xml:space="preserve"> </v>
      </c>
      <c r="BQ28" s="12" t="str">
        <f t="shared" si="52"/>
        <v xml:space="preserve"> </v>
      </c>
      <c r="BR28" s="12" t="str">
        <f t="shared" si="53"/>
        <v xml:space="preserve"> </v>
      </c>
      <c r="BS28" s="12" t="str">
        <f t="shared" si="54"/>
        <v xml:space="preserve"> </v>
      </c>
      <c r="BT28" s="12" t="str">
        <f t="shared" si="55"/>
        <v xml:space="preserve"> </v>
      </c>
      <c r="BU28" s="12">
        <f t="shared" si="56"/>
        <v>1.2068906510292183E-2</v>
      </c>
      <c r="BV28" s="12" t="str">
        <f t="shared" si="57"/>
        <v xml:space="preserve"> </v>
      </c>
      <c r="BW28" s="12" t="str">
        <f t="shared" si="58"/>
        <v xml:space="preserve"> </v>
      </c>
      <c r="BX28" s="12" t="str">
        <f t="shared" si="59"/>
        <v xml:space="preserve"> </v>
      </c>
      <c r="BY28" s="12" t="str">
        <f t="shared" si="60"/>
        <v xml:space="preserve"> </v>
      </c>
      <c r="BZ28" s="12" t="str">
        <f t="shared" si="61"/>
        <v xml:space="preserve"> </v>
      </c>
      <c r="CA28" s="12"/>
    </row>
    <row r="29" spans="1:92" ht="15.75">
      <c r="A29" s="8">
        <v>41547</v>
      </c>
      <c r="B29" s="1">
        <v>44.917299999999997</v>
      </c>
      <c r="C29" s="1">
        <v>36.299700000000001</v>
      </c>
      <c r="D29" s="1">
        <v>27.192399999999999</v>
      </c>
      <c r="E29" s="1">
        <v>125.3588</v>
      </c>
      <c r="F29" s="1">
        <v>149.76079999999999</v>
      </c>
      <c r="G29" s="1">
        <v>90.720799999999997</v>
      </c>
      <c r="H29" s="1">
        <v>109.5369</v>
      </c>
      <c r="I29" s="1">
        <v>134.1677</v>
      </c>
      <c r="J29" s="1">
        <v>90.559299999999993</v>
      </c>
      <c r="K29" s="1">
        <v>125.0968</v>
      </c>
      <c r="L29" s="1">
        <v>146.34010000000001</v>
      </c>
      <c r="N29" s="64">
        <f t="shared" si="0"/>
        <v>41547</v>
      </c>
      <c r="O29" s="65">
        <f t="shared" si="1"/>
        <v>-5.8669031056367638E-3</v>
      </c>
      <c r="P29" s="65">
        <f t="shared" si="2"/>
        <v>1.5119357273484939E-2</v>
      </c>
      <c r="Q29" s="65">
        <f t="shared" si="3"/>
        <v>1.9214989181776036E-3</v>
      </c>
      <c r="R29" s="65">
        <f t="shared" si="4"/>
        <v>9.8747905454981463E-3</v>
      </c>
      <c r="S29" s="65">
        <f t="shared" si="5"/>
        <v>1.0710812199065431E-2</v>
      </c>
      <c r="T29" s="65">
        <f t="shared" si="6"/>
        <v>-3.4275128219809126E-4</v>
      </c>
      <c r="U29" s="65">
        <f t="shared" si="7"/>
        <v>8.9781739603852649E-4</v>
      </c>
      <c r="V29" s="65">
        <f t="shared" si="8"/>
        <v>4.5570730983226358E-2</v>
      </c>
      <c r="W29" s="65">
        <f t="shared" si="9"/>
        <v>-5.1238163069612618E-3</v>
      </c>
      <c r="X29" s="65">
        <f t="shared" si="10"/>
        <v>9.7696391192241758E-3</v>
      </c>
      <c r="Y29" s="65">
        <f t="shared" si="11"/>
        <v>1.034441533175379E-2</v>
      </c>
      <c r="AA29" s="14">
        <v>41547</v>
      </c>
      <c r="AB29" s="15">
        <v>110.64613200000001</v>
      </c>
      <c r="AC29" s="16">
        <f t="shared" si="12"/>
        <v>105.94059405940594</v>
      </c>
      <c r="AD29" s="17">
        <f t="shared" si="13"/>
        <v>2.2014318191710329E-3</v>
      </c>
      <c r="AF29" s="13">
        <f t="shared" si="18"/>
        <v>-8.0683349248077962E-3</v>
      </c>
      <c r="AG29" s="13">
        <f t="shared" si="19"/>
        <v>1.2917925454313906E-2</v>
      </c>
      <c r="AH29" s="13">
        <f t="shared" si="20"/>
        <v>-2.7993290099342927E-4</v>
      </c>
      <c r="AI29" s="13">
        <f t="shared" si="21"/>
        <v>7.673358726327113E-3</v>
      </c>
      <c r="AJ29" s="13">
        <f t="shared" si="22"/>
        <v>8.5093803798943976E-3</v>
      </c>
      <c r="AK29" s="13">
        <f t="shared" si="23"/>
        <v>-2.5441831013691242E-3</v>
      </c>
      <c r="AL29" s="13">
        <f t="shared" si="24"/>
        <v>-1.3036144231325063E-3</v>
      </c>
      <c r="AM29" s="13">
        <f t="shared" si="25"/>
        <v>4.3369299164055325E-2</v>
      </c>
      <c r="AN29" s="13">
        <f t="shared" si="26"/>
        <v>-7.3252481261322951E-3</v>
      </c>
      <c r="AO29" s="13">
        <f t="shared" si="27"/>
        <v>7.5682073000531425E-3</v>
      </c>
      <c r="AP29" s="13">
        <f t="shared" si="28"/>
        <v>8.142983512582757E-3</v>
      </c>
      <c r="AR29" s="12">
        <f t="shared" si="29"/>
        <v>-8.0683349248077962E-3</v>
      </c>
      <c r="AS29" s="12" t="str">
        <f t="shared" si="30"/>
        <v xml:space="preserve"> </v>
      </c>
      <c r="AT29" s="12">
        <f t="shared" si="31"/>
        <v>-2.7993290099342927E-4</v>
      </c>
      <c r="AU29" s="12" t="str">
        <f t="shared" si="32"/>
        <v xml:space="preserve"> </v>
      </c>
      <c r="AV29" s="12" t="str">
        <f t="shared" si="33"/>
        <v xml:space="preserve"> </v>
      </c>
      <c r="AW29" s="12">
        <f t="shared" si="34"/>
        <v>-2.5441831013691242E-3</v>
      </c>
      <c r="AX29" s="12">
        <f t="shared" si="35"/>
        <v>-1.3036144231325063E-3</v>
      </c>
      <c r="AY29" s="12" t="str">
        <f t="shared" si="36"/>
        <v xml:space="preserve"> </v>
      </c>
      <c r="AZ29" s="12">
        <f t="shared" si="37"/>
        <v>-7.3252481261322951E-3</v>
      </c>
      <c r="BA29" s="12" t="str">
        <f t="shared" si="38"/>
        <v xml:space="preserve"> </v>
      </c>
      <c r="BB29" s="12" t="str">
        <f t="shared" si="39"/>
        <v xml:space="preserve"> </v>
      </c>
      <c r="BD29" s="23">
        <f t="shared" si="40"/>
        <v>6.509802845887323E-5</v>
      </c>
      <c r="BE29" s="23" t="str">
        <f t="shared" si="41"/>
        <v xml:space="preserve"> </v>
      </c>
      <c r="BF29" s="23">
        <f t="shared" si="42"/>
        <v>7.8362429058597069E-8</v>
      </c>
      <c r="BG29" s="23" t="str">
        <f t="shared" si="43"/>
        <v xml:space="preserve"> </v>
      </c>
      <c r="BH29" s="23" t="str">
        <f t="shared" si="44"/>
        <v xml:space="preserve"> </v>
      </c>
      <c r="BI29" s="23">
        <f t="shared" si="45"/>
        <v>6.4728676532922151E-6</v>
      </c>
      <c r="BJ29" s="23">
        <f t="shared" si="46"/>
        <v>1.6994105641990972E-6</v>
      </c>
      <c r="BK29" s="23" t="str">
        <f t="shared" si="47"/>
        <v xml:space="preserve"> </v>
      </c>
      <c r="BL29" s="23">
        <f t="shared" si="48"/>
        <v>5.36592601094047E-5</v>
      </c>
      <c r="BM29" s="23" t="str">
        <f t="shared" si="49"/>
        <v xml:space="preserve"> </v>
      </c>
      <c r="BN29" s="23" t="str">
        <f t="shared" si="50"/>
        <v xml:space="preserve"> </v>
      </c>
      <c r="BP29" s="12" t="str">
        <f t="shared" si="51"/>
        <v xml:space="preserve"> </v>
      </c>
      <c r="BQ29" s="12">
        <f t="shared" si="52"/>
        <v>1.2917925454313906E-2</v>
      </c>
      <c r="BR29" s="12" t="str">
        <f t="shared" si="53"/>
        <v xml:space="preserve"> </v>
      </c>
      <c r="BS29" s="12">
        <f t="shared" si="54"/>
        <v>7.673358726327113E-3</v>
      </c>
      <c r="BT29" s="12">
        <f t="shared" si="55"/>
        <v>8.5093803798943976E-3</v>
      </c>
      <c r="BU29" s="12" t="str">
        <f t="shared" si="56"/>
        <v xml:space="preserve"> </v>
      </c>
      <c r="BV29" s="12" t="str">
        <f t="shared" si="57"/>
        <v xml:space="preserve"> </v>
      </c>
      <c r="BW29" s="12">
        <f t="shared" si="58"/>
        <v>4.3369299164055325E-2</v>
      </c>
      <c r="BX29" s="12" t="str">
        <f t="shared" si="59"/>
        <v xml:space="preserve"> </v>
      </c>
      <c r="BY29" s="12">
        <f t="shared" si="60"/>
        <v>7.5682073000531425E-3</v>
      </c>
      <c r="BZ29" s="12">
        <f t="shared" si="61"/>
        <v>8.142983512582757E-3</v>
      </c>
      <c r="CA29" s="12"/>
    </row>
    <row r="30" spans="1:92" ht="15.75">
      <c r="A30" s="8">
        <v>41578</v>
      </c>
      <c r="B30" s="1">
        <v>45.175400000000003</v>
      </c>
      <c r="C30" s="1">
        <v>37.133000000000003</v>
      </c>
      <c r="D30" s="1">
        <v>26.670400000000001</v>
      </c>
      <c r="E30" s="1">
        <v>126.5745</v>
      </c>
      <c r="F30" s="1">
        <v>151.38659999999999</v>
      </c>
      <c r="G30" s="1">
        <v>92.284099999999995</v>
      </c>
      <c r="H30" s="1">
        <v>111.37439999999999</v>
      </c>
      <c r="I30" s="1">
        <v>137.17609999999999</v>
      </c>
      <c r="J30" s="1">
        <v>92.074799999999996</v>
      </c>
      <c r="K30" s="1">
        <v>126.0026</v>
      </c>
      <c r="L30" s="1">
        <v>147.86009999999999</v>
      </c>
      <c r="N30" s="64">
        <f t="shared" si="0"/>
        <v>41578</v>
      </c>
      <c r="O30" s="65">
        <f t="shared" si="1"/>
        <v>5.7296696868706764E-3</v>
      </c>
      <c r="P30" s="65">
        <f t="shared" si="2"/>
        <v>2.2696585350256909E-2</v>
      </c>
      <c r="Q30" s="65">
        <f t="shared" si="3"/>
        <v>-1.9383186287819269E-2</v>
      </c>
      <c r="R30" s="65">
        <f t="shared" si="4"/>
        <v>9.6510420504808351E-3</v>
      </c>
      <c r="S30" s="65">
        <f t="shared" si="5"/>
        <v>1.0797475225471358E-2</v>
      </c>
      <c r="T30" s="65">
        <f t="shared" si="6"/>
        <v>1.7085204031522919E-2</v>
      </c>
      <c r="U30" s="65">
        <f t="shared" si="7"/>
        <v>1.6636019780280457E-2</v>
      </c>
      <c r="V30" s="65">
        <f t="shared" si="8"/>
        <v>2.217499184257524E-2</v>
      </c>
      <c r="W30" s="65">
        <f t="shared" si="9"/>
        <v>1.6596405443474731E-2</v>
      </c>
      <c r="X30" s="65">
        <f t="shared" si="10"/>
        <v>7.2147040498831277E-3</v>
      </c>
      <c r="Y30" s="65">
        <f t="shared" si="11"/>
        <v>1.0333191648341499E-2</v>
      </c>
      <c r="AA30" s="21">
        <v>41578</v>
      </c>
      <c r="AB30" s="15">
        <v>110.534614</v>
      </c>
      <c r="AC30" s="16">
        <f t="shared" si="12"/>
        <v>105.83381867598524</v>
      </c>
      <c r="AD30" s="17">
        <f t="shared" si="13"/>
        <v>-1.0083880397955107E-3</v>
      </c>
      <c r="AF30" s="13">
        <f t="shared" si="18"/>
        <v>6.7380577266661868E-3</v>
      </c>
      <c r="AG30" s="13">
        <f t="shared" si="19"/>
        <v>2.3704973390052418E-2</v>
      </c>
      <c r="AH30" s="13">
        <f t="shared" si="20"/>
        <v>-1.8374798248023759E-2</v>
      </c>
      <c r="AI30" s="13">
        <f t="shared" si="21"/>
        <v>1.0659430090276346E-2</v>
      </c>
      <c r="AJ30" s="13">
        <f t="shared" si="22"/>
        <v>1.1805863265266869E-2</v>
      </c>
      <c r="AK30" s="13">
        <f t="shared" si="23"/>
        <v>1.8093592071318429E-2</v>
      </c>
      <c r="AL30" s="13">
        <f t="shared" si="24"/>
        <v>1.7644407820075966E-2</v>
      </c>
      <c r="AM30" s="13">
        <f t="shared" si="25"/>
        <v>2.318337988237075E-2</v>
      </c>
      <c r="AN30" s="13">
        <f t="shared" si="26"/>
        <v>1.760479348327024E-2</v>
      </c>
      <c r="AO30" s="13">
        <f t="shared" si="27"/>
        <v>8.2230920896786391E-3</v>
      </c>
      <c r="AP30" s="13">
        <f t="shared" si="28"/>
        <v>1.134157968813701E-2</v>
      </c>
      <c r="AR30" s="12" t="str">
        <f t="shared" si="29"/>
        <v xml:space="preserve"> </v>
      </c>
      <c r="AS30" s="12" t="str">
        <f t="shared" si="30"/>
        <v xml:space="preserve"> </v>
      </c>
      <c r="AT30" s="12">
        <f t="shared" si="31"/>
        <v>-1.8374798248023759E-2</v>
      </c>
      <c r="AU30" s="12" t="str">
        <f t="shared" si="32"/>
        <v xml:space="preserve"> </v>
      </c>
      <c r="AV30" s="12" t="str">
        <f t="shared" si="33"/>
        <v xml:space="preserve"> </v>
      </c>
      <c r="AW30" s="12" t="str">
        <f t="shared" si="34"/>
        <v xml:space="preserve"> </v>
      </c>
      <c r="AX30" s="12" t="str">
        <f t="shared" si="35"/>
        <v xml:space="preserve"> </v>
      </c>
      <c r="AY30" s="12" t="str">
        <f t="shared" si="36"/>
        <v xml:space="preserve"> </v>
      </c>
      <c r="AZ30" s="12" t="str">
        <f t="shared" si="37"/>
        <v xml:space="preserve"> </v>
      </c>
      <c r="BA30" s="12" t="str">
        <f t="shared" si="38"/>
        <v xml:space="preserve"> </v>
      </c>
      <c r="BB30" s="12" t="str">
        <f t="shared" si="39"/>
        <v xml:space="preserve"> </v>
      </c>
      <c r="BD30" s="23" t="str">
        <f t="shared" si="40"/>
        <v xml:space="preserve"> </v>
      </c>
      <c r="BE30" s="23" t="str">
        <f t="shared" si="41"/>
        <v xml:space="preserve"> </v>
      </c>
      <c r="BF30" s="23">
        <f t="shared" si="42"/>
        <v>3.3763321065557702E-4</v>
      </c>
      <c r="BG30" s="23" t="str">
        <f t="shared" si="43"/>
        <v xml:space="preserve"> </v>
      </c>
      <c r="BH30" s="23" t="str">
        <f t="shared" si="44"/>
        <v xml:space="preserve"> </v>
      </c>
      <c r="BI30" s="23" t="str">
        <f t="shared" si="45"/>
        <v xml:space="preserve"> </v>
      </c>
      <c r="BJ30" s="23" t="str">
        <f t="shared" si="46"/>
        <v xml:space="preserve"> </v>
      </c>
      <c r="BK30" s="23" t="str">
        <f t="shared" si="47"/>
        <v xml:space="preserve"> </v>
      </c>
      <c r="BL30" s="23" t="str">
        <f t="shared" si="48"/>
        <v xml:space="preserve"> </v>
      </c>
      <c r="BM30" s="23" t="str">
        <f t="shared" si="49"/>
        <v xml:space="preserve"> </v>
      </c>
      <c r="BN30" s="23" t="str">
        <f t="shared" si="50"/>
        <v xml:space="preserve"> </v>
      </c>
      <c r="BP30" s="12">
        <f t="shared" si="51"/>
        <v>6.7380577266661868E-3</v>
      </c>
      <c r="BQ30" s="12">
        <f t="shared" si="52"/>
        <v>2.3704973390052418E-2</v>
      </c>
      <c r="BR30" s="12" t="str">
        <f t="shared" si="53"/>
        <v xml:space="preserve"> </v>
      </c>
      <c r="BS30" s="12">
        <f t="shared" si="54"/>
        <v>1.0659430090276346E-2</v>
      </c>
      <c r="BT30" s="12">
        <f t="shared" si="55"/>
        <v>1.1805863265266869E-2</v>
      </c>
      <c r="BU30" s="12">
        <f t="shared" si="56"/>
        <v>1.8093592071318429E-2</v>
      </c>
      <c r="BV30" s="12">
        <f t="shared" si="57"/>
        <v>1.7644407820075966E-2</v>
      </c>
      <c r="BW30" s="12">
        <f t="shared" si="58"/>
        <v>2.318337988237075E-2</v>
      </c>
      <c r="BX30" s="12">
        <f t="shared" si="59"/>
        <v>1.760479348327024E-2</v>
      </c>
      <c r="BY30" s="12">
        <f t="shared" si="60"/>
        <v>8.2230920896786391E-3</v>
      </c>
      <c r="BZ30" s="12">
        <f t="shared" si="61"/>
        <v>1.134157968813701E-2</v>
      </c>
      <c r="CA30" s="12"/>
    </row>
    <row r="31" spans="1:92" ht="15.75">
      <c r="A31" s="8">
        <v>41608</v>
      </c>
      <c r="B31" s="1">
        <v>46.334299999999999</v>
      </c>
      <c r="C31" s="1">
        <v>36.079900000000002</v>
      </c>
      <c r="D31" s="1">
        <v>26.628799999999998</v>
      </c>
      <c r="E31" s="1">
        <v>127.8566</v>
      </c>
      <c r="F31" s="1">
        <v>152.69470000000001</v>
      </c>
      <c r="G31" s="1">
        <v>92.432299999999998</v>
      </c>
      <c r="H31" s="1">
        <v>112.62520000000001</v>
      </c>
      <c r="I31" s="1">
        <v>137.78290000000001</v>
      </c>
      <c r="J31" s="1">
        <v>92.636899999999997</v>
      </c>
      <c r="K31" s="1">
        <v>127.3847</v>
      </c>
      <c r="L31" s="1">
        <v>149.357</v>
      </c>
      <c r="N31" s="64">
        <f t="shared" si="0"/>
        <v>41608</v>
      </c>
      <c r="O31" s="65">
        <f t="shared" si="1"/>
        <v>2.5329816660309337E-2</v>
      </c>
      <c r="P31" s="65">
        <f t="shared" si="2"/>
        <v>-2.8770138552144608E-2</v>
      </c>
      <c r="Q31" s="65">
        <f t="shared" si="3"/>
        <v>-1.5609993563616067E-3</v>
      </c>
      <c r="R31" s="65">
        <f t="shared" si="4"/>
        <v>1.0078255779440088E-2</v>
      </c>
      <c r="S31" s="65">
        <f t="shared" si="5"/>
        <v>8.6036732224899007E-3</v>
      </c>
      <c r="T31" s="65">
        <f t="shared" si="6"/>
        <v>1.6046223486267509E-3</v>
      </c>
      <c r="U31" s="65">
        <f t="shared" si="7"/>
        <v>1.1167993160511754E-2</v>
      </c>
      <c r="V31" s="65">
        <f t="shared" si="8"/>
        <v>4.4137561243766752E-3</v>
      </c>
      <c r="W31" s="65">
        <f t="shared" si="9"/>
        <v>6.0862602112842805E-3</v>
      </c>
      <c r="X31" s="65">
        <f t="shared" si="10"/>
        <v>1.0909100075439446E-2</v>
      </c>
      <c r="Y31" s="65">
        <f t="shared" si="11"/>
        <v>1.0072856888605857E-2</v>
      </c>
      <c r="AA31" s="21">
        <v>41608</v>
      </c>
      <c r="AB31" s="15">
        <v>110.37240600000001</v>
      </c>
      <c r="AC31" s="16">
        <f t="shared" si="12"/>
        <v>105.67850902737334</v>
      </c>
      <c r="AD31" s="17">
        <f t="shared" si="13"/>
        <v>-1.468563825201613E-3</v>
      </c>
      <c r="AF31" s="13">
        <f t="shared" si="18"/>
        <v>2.6798380485510951E-2</v>
      </c>
      <c r="AG31" s="13">
        <f t="shared" si="19"/>
        <v>-2.7301574726942994E-2</v>
      </c>
      <c r="AH31" s="13">
        <f t="shared" si="20"/>
        <v>-9.2435531159993679E-5</v>
      </c>
      <c r="AI31" s="13">
        <f t="shared" si="21"/>
        <v>1.1546819604641701E-2</v>
      </c>
      <c r="AJ31" s="13">
        <f t="shared" si="22"/>
        <v>1.0072237047691513E-2</v>
      </c>
      <c r="AK31" s="13">
        <f t="shared" si="23"/>
        <v>3.0731861738283639E-3</v>
      </c>
      <c r="AL31" s="13">
        <f t="shared" si="24"/>
        <v>1.2636556985713367E-2</v>
      </c>
      <c r="AM31" s="13">
        <f t="shared" si="25"/>
        <v>5.882319949578288E-3</v>
      </c>
      <c r="AN31" s="13">
        <f t="shared" si="26"/>
        <v>7.5548240364858932E-3</v>
      </c>
      <c r="AO31" s="13">
        <f t="shared" si="27"/>
        <v>1.2377663900641059E-2</v>
      </c>
      <c r="AP31" s="13">
        <f t="shared" si="28"/>
        <v>1.154142071380747E-2</v>
      </c>
      <c r="AR31" s="12" t="str">
        <f t="shared" si="29"/>
        <v xml:space="preserve"> </v>
      </c>
      <c r="AS31" s="12">
        <f t="shared" si="30"/>
        <v>-2.7301574726942994E-2</v>
      </c>
      <c r="AT31" s="12">
        <f t="shared" si="31"/>
        <v>-9.2435531159993679E-5</v>
      </c>
      <c r="AU31" s="12" t="str">
        <f t="shared" si="32"/>
        <v xml:space="preserve"> </v>
      </c>
      <c r="AV31" s="12" t="str">
        <f t="shared" si="33"/>
        <v xml:space="preserve"> </v>
      </c>
      <c r="AW31" s="12" t="str">
        <f t="shared" si="34"/>
        <v xml:space="preserve"> </v>
      </c>
      <c r="AX31" s="12" t="str">
        <f t="shared" si="35"/>
        <v xml:space="preserve"> </v>
      </c>
      <c r="AY31" s="12" t="str">
        <f t="shared" si="36"/>
        <v xml:space="preserve"> </v>
      </c>
      <c r="AZ31" s="12" t="str">
        <f t="shared" si="37"/>
        <v xml:space="preserve"> </v>
      </c>
      <c r="BA31" s="12" t="str">
        <f t="shared" si="38"/>
        <v xml:space="preserve"> </v>
      </c>
      <c r="BB31" s="12" t="str">
        <f t="shared" si="39"/>
        <v xml:space="preserve"> </v>
      </c>
      <c r="BD31" s="23" t="str">
        <f t="shared" si="40"/>
        <v xml:space="preserve"> </v>
      </c>
      <c r="BE31" s="23">
        <f t="shared" si="41"/>
        <v>7.4537598257085242E-4</v>
      </c>
      <c r="BF31" s="23">
        <f t="shared" si="42"/>
        <v>8.5443274208301619E-9</v>
      </c>
      <c r="BG31" s="23" t="str">
        <f t="shared" si="43"/>
        <v xml:space="preserve"> </v>
      </c>
      <c r="BH31" s="23" t="str">
        <f t="shared" si="44"/>
        <v xml:space="preserve"> </v>
      </c>
      <c r="BI31" s="23" t="str">
        <f t="shared" si="45"/>
        <v xml:space="preserve"> </v>
      </c>
      <c r="BJ31" s="23" t="str">
        <f t="shared" si="46"/>
        <v xml:space="preserve"> </v>
      </c>
      <c r="BK31" s="23" t="str">
        <f t="shared" si="47"/>
        <v xml:space="preserve"> </v>
      </c>
      <c r="BL31" s="23" t="str">
        <f t="shared" si="48"/>
        <v xml:space="preserve"> </v>
      </c>
      <c r="BM31" s="23" t="str">
        <f t="shared" si="49"/>
        <v xml:space="preserve"> </v>
      </c>
      <c r="BN31" s="23" t="str">
        <f t="shared" si="50"/>
        <v xml:space="preserve"> </v>
      </c>
      <c r="BP31" s="12">
        <f t="shared" si="51"/>
        <v>2.6798380485510951E-2</v>
      </c>
      <c r="BQ31" s="12" t="str">
        <f t="shared" si="52"/>
        <v xml:space="preserve"> </v>
      </c>
      <c r="BR31" s="12" t="str">
        <f t="shared" si="53"/>
        <v xml:space="preserve"> </v>
      </c>
      <c r="BS31" s="12">
        <f t="shared" si="54"/>
        <v>1.1546819604641701E-2</v>
      </c>
      <c r="BT31" s="12">
        <f t="shared" si="55"/>
        <v>1.0072237047691513E-2</v>
      </c>
      <c r="BU31" s="12">
        <f t="shared" si="56"/>
        <v>3.0731861738283639E-3</v>
      </c>
      <c r="BV31" s="12">
        <f t="shared" si="57"/>
        <v>1.2636556985713367E-2</v>
      </c>
      <c r="BW31" s="12">
        <f t="shared" si="58"/>
        <v>5.882319949578288E-3</v>
      </c>
      <c r="BX31" s="12">
        <f t="shared" si="59"/>
        <v>7.5548240364858932E-3</v>
      </c>
      <c r="BY31" s="12">
        <f t="shared" si="60"/>
        <v>1.2377663900641059E-2</v>
      </c>
      <c r="BZ31" s="12">
        <f t="shared" si="61"/>
        <v>1.154142071380747E-2</v>
      </c>
      <c r="CA31" s="12"/>
    </row>
    <row r="32" spans="1:92" ht="15.75">
      <c r="A32" s="8">
        <v>41639</v>
      </c>
      <c r="B32" s="1">
        <v>46.576500000000003</v>
      </c>
      <c r="C32" s="1">
        <v>35.334299999999999</v>
      </c>
      <c r="D32" s="1">
        <v>28.276700000000002</v>
      </c>
      <c r="E32" s="1">
        <v>129.0155</v>
      </c>
      <c r="F32" s="1">
        <v>153.75739999999999</v>
      </c>
      <c r="G32" s="1">
        <v>96.8994</v>
      </c>
      <c r="H32" s="1">
        <v>113.1174</v>
      </c>
      <c r="I32" s="1">
        <v>134.1473</v>
      </c>
      <c r="J32" s="1">
        <v>92.684100000000001</v>
      </c>
      <c r="K32" s="1">
        <v>130.5111</v>
      </c>
      <c r="L32" s="1">
        <v>151.11750000000001</v>
      </c>
      <c r="N32" s="64">
        <f t="shared" si="0"/>
        <v>41639</v>
      </c>
      <c r="O32" s="65">
        <f t="shared" si="1"/>
        <v>5.2136145339101896E-3</v>
      </c>
      <c r="P32" s="65">
        <f t="shared" si="2"/>
        <v>-2.0881760011669973E-2</v>
      </c>
      <c r="Q32" s="65">
        <f t="shared" si="3"/>
        <v>6.0044807128758849E-2</v>
      </c>
      <c r="R32" s="65">
        <f t="shared" si="4"/>
        <v>9.0232287819206267E-3</v>
      </c>
      <c r="S32" s="65">
        <f t="shared" si="5"/>
        <v>6.9355325663955315E-3</v>
      </c>
      <c r="T32" s="65">
        <f t="shared" si="6"/>
        <v>4.7196842264223923E-2</v>
      </c>
      <c r="U32" s="65">
        <f t="shared" si="7"/>
        <v>4.3607257112282891E-3</v>
      </c>
      <c r="V32" s="65">
        <f t="shared" si="8"/>
        <v>-2.6740808045883715E-2</v>
      </c>
      <c r="W32" s="65">
        <f t="shared" si="9"/>
        <v>5.093864270170526E-4</v>
      </c>
      <c r="X32" s="65">
        <f t="shared" si="10"/>
        <v>2.4246638882175622E-2</v>
      </c>
      <c r="Y32" s="65">
        <f t="shared" si="11"/>
        <v>1.171826657912938E-2</v>
      </c>
      <c r="AA32" s="21">
        <v>41639</v>
      </c>
      <c r="AB32" s="15">
        <v>110.65627000000001</v>
      </c>
      <c r="AC32" s="16">
        <f t="shared" si="12"/>
        <v>105.95030091244419</v>
      </c>
      <c r="AD32" s="17">
        <f t="shared" si="13"/>
        <v>2.5685731028642208E-3</v>
      </c>
      <c r="AF32" s="13">
        <f t="shared" si="18"/>
        <v>2.6450414310459688E-3</v>
      </c>
      <c r="AG32" s="13">
        <f t="shared" si="19"/>
        <v>-2.3450333114534195E-2</v>
      </c>
      <c r="AH32" s="13">
        <f t="shared" si="20"/>
        <v>5.7476234025894628E-2</v>
      </c>
      <c r="AI32" s="13">
        <f t="shared" si="21"/>
        <v>6.4546556790564058E-3</v>
      </c>
      <c r="AJ32" s="13">
        <f t="shared" si="22"/>
        <v>4.3669594635313107E-3</v>
      </c>
      <c r="AK32" s="13">
        <f t="shared" si="23"/>
        <v>4.4628269161359702E-2</v>
      </c>
      <c r="AL32" s="13">
        <f t="shared" si="24"/>
        <v>1.7921526083640683E-3</v>
      </c>
      <c r="AM32" s="13">
        <f t="shared" si="25"/>
        <v>-2.9309381148747937E-2</v>
      </c>
      <c r="AN32" s="13">
        <f t="shared" si="26"/>
        <v>-2.0591866758471683E-3</v>
      </c>
      <c r="AO32" s="13">
        <f t="shared" si="27"/>
        <v>2.16780657793114E-2</v>
      </c>
      <c r="AP32" s="13">
        <f t="shared" si="28"/>
        <v>9.1496934762651597E-3</v>
      </c>
      <c r="AR32" s="12" t="str">
        <f t="shared" si="29"/>
        <v xml:space="preserve"> </v>
      </c>
      <c r="AS32" s="12">
        <f t="shared" si="30"/>
        <v>-2.3450333114534195E-2</v>
      </c>
      <c r="AT32" s="12" t="str">
        <f t="shared" si="31"/>
        <v xml:space="preserve"> </v>
      </c>
      <c r="AU32" s="12" t="str">
        <f t="shared" si="32"/>
        <v xml:space="preserve"> </v>
      </c>
      <c r="AV32" s="12" t="str">
        <f t="shared" si="33"/>
        <v xml:space="preserve"> </v>
      </c>
      <c r="AW32" s="12" t="str">
        <f t="shared" si="34"/>
        <v xml:space="preserve"> </v>
      </c>
      <c r="AX32" s="12" t="str">
        <f t="shared" si="35"/>
        <v xml:space="preserve"> </v>
      </c>
      <c r="AY32" s="12">
        <f t="shared" si="36"/>
        <v>-2.9309381148747937E-2</v>
      </c>
      <c r="AZ32" s="12">
        <f t="shared" si="37"/>
        <v>-2.0591866758471683E-3</v>
      </c>
      <c r="BA32" s="12" t="str">
        <f t="shared" si="38"/>
        <v xml:space="preserve"> </v>
      </c>
      <c r="BB32" s="12" t="str">
        <f t="shared" si="39"/>
        <v xml:space="preserve"> </v>
      </c>
      <c r="BD32" s="23" t="str">
        <f t="shared" si="40"/>
        <v xml:space="preserve"> </v>
      </c>
      <c r="BE32" s="23">
        <f t="shared" si="41"/>
        <v>5.4991812318261899E-4</v>
      </c>
      <c r="BF32" s="23" t="str">
        <f t="shared" si="42"/>
        <v xml:space="preserve"> </v>
      </c>
      <c r="BG32" s="23" t="str">
        <f t="shared" si="43"/>
        <v xml:space="preserve"> </v>
      </c>
      <c r="BH32" s="23" t="str">
        <f t="shared" si="44"/>
        <v xml:space="preserve"> </v>
      </c>
      <c r="BI32" s="23" t="str">
        <f t="shared" si="45"/>
        <v xml:space="preserve"> </v>
      </c>
      <c r="BJ32" s="23" t="str">
        <f t="shared" si="46"/>
        <v xml:space="preserve"> </v>
      </c>
      <c r="BK32" s="23">
        <f t="shared" si="47"/>
        <v>8.5903982332258093E-4</v>
      </c>
      <c r="BL32" s="23">
        <f t="shared" si="48"/>
        <v>4.240249765986511E-6</v>
      </c>
      <c r="BM32" s="23" t="str">
        <f t="shared" si="49"/>
        <v xml:space="preserve"> </v>
      </c>
      <c r="BN32" s="23" t="str">
        <f t="shared" si="50"/>
        <v xml:space="preserve"> </v>
      </c>
      <c r="BP32" s="12">
        <f t="shared" si="51"/>
        <v>2.6450414310459688E-3</v>
      </c>
      <c r="BQ32" s="12" t="str">
        <f t="shared" si="52"/>
        <v xml:space="preserve"> </v>
      </c>
      <c r="BR32" s="12">
        <f t="shared" si="53"/>
        <v>5.7476234025894628E-2</v>
      </c>
      <c r="BS32" s="12">
        <f t="shared" si="54"/>
        <v>6.4546556790564058E-3</v>
      </c>
      <c r="BT32" s="12">
        <f t="shared" si="55"/>
        <v>4.3669594635313107E-3</v>
      </c>
      <c r="BU32" s="12">
        <f t="shared" si="56"/>
        <v>4.4628269161359702E-2</v>
      </c>
      <c r="BV32" s="12">
        <f t="shared" si="57"/>
        <v>1.7921526083640683E-3</v>
      </c>
      <c r="BW32" s="12" t="str">
        <f t="shared" si="58"/>
        <v xml:space="preserve"> </v>
      </c>
      <c r="BX32" s="12" t="str">
        <f t="shared" si="59"/>
        <v xml:space="preserve"> </v>
      </c>
      <c r="BY32" s="12">
        <f t="shared" si="60"/>
        <v>2.16780657793114E-2</v>
      </c>
      <c r="BZ32" s="12">
        <f t="shared" si="61"/>
        <v>9.1496934762651597E-3</v>
      </c>
      <c r="CA32" s="12"/>
    </row>
    <row r="33" spans="1:81" ht="15.75">
      <c r="A33" s="8">
        <v>41670</v>
      </c>
      <c r="B33" s="1">
        <v>45.427199999999999</v>
      </c>
      <c r="C33" s="1">
        <v>35.215000000000003</v>
      </c>
      <c r="D33" s="1">
        <v>27.552099999999999</v>
      </c>
      <c r="E33" s="1">
        <v>128.9314</v>
      </c>
      <c r="F33" s="1">
        <v>153.64385100000001</v>
      </c>
      <c r="G33" s="1">
        <v>97.200599999999994</v>
      </c>
      <c r="H33" s="1">
        <v>113.8365</v>
      </c>
      <c r="I33" s="1">
        <v>125.0791</v>
      </c>
      <c r="J33" s="1">
        <v>95.714200000000005</v>
      </c>
      <c r="K33" s="1">
        <v>129.2158</v>
      </c>
      <c r="L33" s="1">
        <v>150.43029999999999</v>
      </c>
      <c r="N33" s="64">
        <f t="shared" si="0"/>
        <v>41670</v>
      </c>
      <c r="O33" s="65">
        <f t="shared" si="1"/>
        <v>-2.4985077498278052E-2</v>
      </c>
      <c r="P33" s="65">
        <f t="shared" si="2"/>
        <v>-3.382035362913064E-3</v>
      </c>
      <c r="Q33" s="65">
        <f t="shared" si="3"/>
        <v>-2.5959386239769285E-2</v>
      </c>
      <c r="R33" s="65">
        <f t="shared" si="4"/>
        <v>-6.5207221315661157E-4</v>
      </c>
      <c r="S33" s="65">
        <f t="shared" si="5"/>
        <v>-7.3876735891583529E-4</v>
      </c>
      <c r="T33" s="65">
        <f t="shared" si="6"/>
        <v>3.1035573597616795E-3</v>
      </c>
      <c r="U33" s="65">
        <f t="shared" si="7"/>
        <v>6.3369909610175024E-3</v>
      </c>
      <c r="V33" s="65">
        <f t="shared" si="8"/>
        <v>-6.9992112776464957E-2</v>
      </c>
      <c r="W33" s="65">
        <f t="shared" si="9"/>
        <v>3.2169730982113801E-2</v>
      </c>
      <c r="X33" s="65">
        <f t="shared" si="10"/>
        <v>-9.9744057235949483E-3</v>
      </c>
      <c r="Y33" s="65">
        <f t="shared" si="11"/>
        <v>-4.5578259210949275E-3</v>
      </c>
      <c r="AA33" s="21">
        <v>41670</v>
      </c>
      <c r="AB33" s="15">
        <v>110.52447599999999</v>
      </c>
      <c r="AC33" s="16">
        <f t="shared" si="12"/>
        <v>105.82411182294699</v>
      </c>
      <c r="AD33" s="17">
        <f t="shared" si="13"/>
        <v>-1.1917313598182242E-3</v>
      </c>
      <c r="AF33" s="13">
        <f t="shared" si="18"/>
        <v>-2.3793346138459827E-2</v>
      </c>
      <c r="AG33" s="13">
        <f t="shared" si="19"/>
        <v>-2.19030400309484E-3</v>
      </c>
      <c r="AH33" s="13">
        <f t="shared" si="20"/>
        <v>-2.476765487995106E-2</v>
      </c>
      <c r="AI33" s="13">
        <f t="shared" si="21"/>
        <v>5.396591466616126E-4</v>
      </c>
      <c r="AJ33" s="13">
        <f t="shared" si="22"/>
        <v>4.5296400090238888E-4</v>
      </c>
      <c r="AK33" s="13">
        <f t="shared" si="23"/>
        <v>4.2952887195799039E-3</v>
      </c>
      <c r="AL33" s="13">
        <f t="shared" si="24"/>
        <v>7.5287223208357268E-3</v>
      </c>
      <c r="AM33" s="13">
        <f t="shared" si="25"/>
        <v>-6.8800381416646739E-2</v>
      </c>
      <c r="AN33" s="13">
        <f t="shared" si="26"/>
        <v>3.3361462341932026E-2</v>
      </c>
      <c r="AO33" s="13">
        <f t="shared" si="27"/>
        <v>-8.7826743637767248E-3</v>
      </c>
      <c r="AP33" s="13">
        <f t="shared" si="28"/>
        <v>-3.3660945612767031E-3</v>
      </c>
      <c r="AR33" s="12">
        <f t="shared" si="29"/>
        <v>-2.3793346138459827E-2</v>
      </c>
      <c r="AS33" s="12">
        <f t="shared" si="30"/>
        <v>-2.19030400309484E-3</v>
      </c>
      <c r="AT33" s="12">
        <f t="shared" si="31"/>
        <v>-2.476765487995106E-2</v>
      </c>
      <c r="AU33" s="12" t="str">
        <f t="shared" si="32"/>
        <v xml:space="preserve"> </v>
      </c>
      <c r="AV33" s="12" t="str">
        <f t="shared" si="33"/>
        <v xml:space="preserve"> </v>
      </c>
      <c r="AW33" s="12" t="str">
        <f t="shared" si="34"/>
        <v xml:space="preserve"> </v>
      </c>
      <c r="AX33" s="12" t="str">
        <f t="shared" si="35"/>
        <v xml:space="preserve"> </v>
      </c>
      <c r="AY33" s="12">
        <f t="shared" si="36"/>
        <v>-6.8800381416646739E-2</v>
      </c>
      <c r="AZ33" s="12" t="str">
        <f t="shared" si="37"/>
        <v xml:space="preserve"> </v>
      </c>
      <c r="BA33" s="12">
        <f t="shared" si="38"/>
        <v>-8.7826743637767248E-3</v>
      </c>
      <c r="BB33" s="12">
        <f t="shared" si="39"/>
        <v>-3.3660945612767031E-3</v>
      </c>
      <c r="BD33" s="23">
        <f t="shared" si="40"/>
        <v>5.6612332046456111E-4</v>
      </c>
      <c r="BE33" s="23">
        <f t="shared" si="41"/>
        <v>4.7974316259732814E-6</v>
      </c>
      <c r="BF33" s="23">
        <f t="shared" si="42"/>
        <v>6.1343672825236355E-4</v>
      </c>
      <c r="BG33" s="23" t="str">
        <f t="shared" si="43"/>
        <v xml:space="preserve"> </v>
      </c>
      <c r="BH33" s="23" t="str">
        <f t="shared" si="44"/>
        <v xml:space="preserve"> </v>
      </c>
      <c r="BI33" s="23" t="str">
        <f t="shared" si="45"/>
        <v xml:space="preserve"> </v>
      </c>
      <c r="BJ33" s="23" t="str">
        <f t="shared" si="46"/>
        <v xml:space="preserve"> </v>
      </c>
      <c r="BK33" s="23">
        <f t="shared" si="47"/>
        <v>4.7334924830760702E-3</v>
      </c>
      <c r="BL33" s="23" t="str">
        <f t="shared" si="48"/>
        <v xml:space="preserve"> </v>
      </c>
      <c r="BM33" s="23">
        <f t="shared" si="49"/>
        <v>7.7135368980140901E-5</v>
      </c>
      <c r="BN33" s="23">
        <f t="shared" si="50"/>
        <v>1.1330592595456601E-5</v>
      </c>
      <c r="BP33" s="12" t="str">
        <f t="shared" si="51"/>
        <v xml:space="preserve"> </v>
      </c>
      <c r="BQ33" s="12" t="str">
        <f t="shared" si="52"/>
        <v xml:space="preserve"> </v>
      </c>
      <c r="BR33" s="12" t="str">
        <f t="shared" si="53"/>
        <v xml:space="preserve"> </v>
      </c>
      <c r="BS33" s="12">
        <f t="shared" si="54"/>
        <v>5.396591466616126E-4</v>
      </c>
      <c r="BT33" s="12">
        <f t="shared" si="55"/>
        <v>4.5296400090238888E-4</v>
      </c>
      <c r="BU33" s="12">
        <f t="shared" si="56"/>
        <v>4.2952887195799039E-3</v>
      </c>
      <c r="BV33" s="12">
        <f t="shared" si="57"/>
        <v>7.5287223208357268E-3</v>
      </c>
      <c r="BW33" s="12" t="str">
        <f t="shared" si="58"/>
        <v xml:space="preserve"> </v>
      </c>
      <c r="BX33" s="12">
        <f t="shared" si="59"/>
        <v>3.3361462341932026E-2</v>
      </c>
      <c r="BY33" s="12" t="str">
        <f t="shared" si="60"/>
        <v xml:space="preserve"> </v>
      </c>
      <c r="BZ33" s="12" t="str">
        <f t="shared" si="61"/>
        <v xml:space="preserve"> </v>
      </c>
      <c r="CA33" s="12"/>
    </row>
    <row r="34" spans="1:81" ht="15.75">
      <c r="A34" s="8">
        <v>41698</v>
      </c>
      <c r="B34" s="1">
        <v>47.341900000000003</v>
      </c>
      <c r="C34" s="1">
        <v>35.615499999999997</v>
      </c>
      <c r="D34" s="1">
        <v>27.767499999999998</v>
      </c>
      <c r="E34" s="1">
        <v>130.52189999999999</v>
      </c>
      <c r="F34" s="1">
        <v>155.40350000000001</v>
      </c>
      <c r="G34" s="1">
        <v>97.025400000000005</v>
      </c>
      <c r="H34" s="1">
        <v>115.3493</v>
      </c>
      <c r="I34" s="1">
        <v>126.8866</v>
      </c>
      <c r="J34" s="1">
        <v>98.164900000000003</v>
      </c>
      <c r="K34" s="1">
        <v>130.56020000000001</v>
      </c>
      <c r="L34" s="1">
        <v>151.96029999999999</v>
      </c>
      <c r="N34" s="64">
        <f t="shared" si="0"/>
        <v>41698</v>
      </c>
      <c r="O34" s="65">
        <f t="shared" si="1"/>
        <v>4.128469388273822E-2</v>
      </c>
      <c r="P34" s="65">
        <f t="shared" si="2"/>
        <v>1.1308808162896372E-2</v>
      </c>
      <c r="Q34" s="65">
        <f t="shared" si="3"/>
        <v>7.7875143198235337E-3</v>
      </c>
      <c r="R34" s="65">
        <f t="shared" si="4"/>
        <v>1.2260548805920108E-2</v>
      </c>
      <c r="S34" s="65">
        <f t="shared" si="5"/>
        <v>1.1387691951644591E-2</v>
      </c>
      <c r="T34" s="65">
        <f t="shared" si="6"/>
        <v>-1.8040843915738377E-3</v>
      </c>
      <c r="U34" s="65">
        <f t="shared" si="7"/>
        <v>1.3201707710303882E-2</v>
      </c>
      <c r="V34" s="65">
        <f t="shared" si="8"/>
        <v>1.4347437019336915E-2</v>
      </c>
      <c r="W34" s="65">
        <f t="shared" si="9"/>
        <v>2.5282049850267295E-2</v>
      </c>
      <c r="X34" s="65">
        <f t="shared" si="10"/>
        <v>1.0350548184132865E-2</v>
      </c>
      <c r="Y34" s="65">
        <f t="shared" si="11"/>
        <v>1.011944853041487E-2</v>
      </c>
      <c r="AA34" s="21">
        <v>41698</v>
      </c>
      <c r="AB34" s="15">
        <v>110.39</v>
      </c>
      <c r="AC34" s="16">
        <f t="shared" si="12"/>
        <v>105.69535479304257</v>
      </c>
      <c r="AD34" s="17">
        <f t="shared" si="13"/>
        <v>-1.2174486619864226E-3</v>
      </c>
      <c r="AF34" s="13">
        <f t="shared" si="18"/>
        <v>4.250214254472464E-2</v>
      </c>
      <c r="AG34" s="13">
        <f t="shared" si="19"/>
        <v>1.2526256824882794E-2</v>
      </c>
      <c r="AH34" s="13">
        <f t="shared" si="20"/>
        <v>9.0049629818099563E-3</v>
      </c>
      <c r="AI34" s="13">
        <f t="shared" si="21"/>
        <v>1.3477997467906531E-2</v>
      </c>
      <c r="AJ34" s="13">
        <f t="shared" si="22"/>
        <v>1.2605140613631015E-2</v>
      </c>
      <c r="AK34" s="13">
        <f t="shared" si="23"/>
        <v>-5.8663572958741507E-4</v>
      </c>
      <c r="AL34" s="13">
        <f t="shared" si="24"/>
        <v>1.4419156372290305E-2</v>
      </c>
      <c r="AM34" s="13">
        <f t="shared" si="25"/>
        <v>1.5564885681323339E-2</v>
      </c>
      <c r="AN34" s="13">
        <f t="shared" si="26"/>
        <v>2.6499498512253718E-2</v>
      </c>
      <c r="AO34" s="13">
        <f t="shared" si="27"/>
        <v>1.1567996846119286E-2</v>
      </c>
      <c r="AP34" s="13">
        <f t="shared" si="28"/>
        <v>1.1336897192401291E-2</v>
      </c>
      <c r="AR34" s="12" t="str">
        <f t="shared" si="29"/>
        <v xml:space="preserve"> </v>
      </c>
      <c r="AS34" s="12" t="str">
        <f t="shared" si="30"/>
        <v xml:space="preserve"> </v>
      </c>
      <c r="AT34" s="12" t="str">
        <f t="shared" si="31"/>
        <v xml:space="preserve"> </v>
      </c>
      <c r="AU34" s="12" t="str">
        <f t="shared" si="32"/>
        <v xml:space="preserve"> </v>
      </c>
      <c r="AV34" s="12" t="str">
        <f t="shared" si="33"/>
        <v xml:space="preserve"> </v>
      </c>
      <c r="AW34" s="12">
        <f t="shared" si="34"/>
        <v>-5.8663572958741507E-4</v>
      </c>
      <c r="AX34" s="12" t="str">
        <f t="shared" si="35"/>
        <v xml:space="preserve"> </v>
      </c>
      <c r="AY34" s="12" t="str">
        <f t="shared" si="36"/>
        <v xml:space="preserve"> </v>
      </c>
      <c r="AZ34" s="12" t="str">
        <f t="shared" si="37"/>
        <v xml:space="preserve"> </v>
      </c>
      <c r="BA34" s="12" t="str">
        <f t="shared" si="38"/>
        <v xml:space="preserve"> </v>
      </c>
      <c r="BB34" s="12" t="str">
        <f t="shared" si="39"/>
        <v xml:space="preserve"> </v>
      </c>
      <c r="BD34" s="23" t="str">
        <f t="shared" si="40"/>
        <v xml:space="preserve"> </v>
      </c>
      <c r="BE34" s="23" t="str">
        <f t="shared" si="41"/>
        <v xml:space="preserve"> </v>
      </c>
      <c r="BF34" s="23" t="str">
        <f t="shared" si="42"/>
        <v xml:space="preserve"> </v>
      </c>
      <c r="BG34" s="23" t="str">
        <f t="shared" si="43"/>
        <v xml:space="preserve"> </v>
      </c>
      <c r="BH34" s="23" t="str">
        <f t="shared" si="44"/>
        <v xml:space="preserve"> </v>
      </c>
      <c r="BI34" s="23">
        <f t="shared" si="45"/>
        <v>3.4414147922855879E-7</v>
      </c>
      <c r="BJ34" s="23" t="str">
        <f t="shared" si="46"/>
        <v xml:space="preserve"> </v>
      </c>
      <c r="BK34" s="23" t="str">
        <f t="shared" si="47"/>
        <v xml:space="preserve"> </v>
      </c>
      <c r="BL34" s="23" t="str">
        <f t="shared" si="48"/>
        <v xml:space="preserve"> </v>
      </c>
      <c r="BM34" s="23" t="str">
        <f t="shared" si="49"/>
        <v xml:space="preserve"> </v>
      </c>
      <c r="BN34" s="23" t="str">
        <f t="shared" si="50"/>
        <v xml:space="preserve"> </v>
      </c>
      <c r="BP34" s="12">
        <f t="shared" si="51"/>
        <v>4.250214254472464E-2</v>
      </c>
      <c r="BQ34" s="12">
        <f t="shared" si="52"/>
        <v>1.2526256824882794E-2</v>
      </c>
      <c r="BR34" s="12">
        <f t="shared" si="53"/>
        <v>9.0049629818099563E-3</v>
      </c>
      <c r="BS34" s="12">
        <f t="shared" si="54"/>
        <v>1.3477997467906531E-2</v>
      </c>
      <c r="BT34" s="12">
        <f t="shared" si="55"/>
        <v>1.2605140613631015E-2</v>
      </c>
      <c r="BU34" s="12" t="str">
        <f t="shared" si="56"/>
        <v xml:space="preserve"> </v>
      </c>
      <c r="BV34" s="12">
        <f t="shared" si="57"/>
        <v>1.4419156372290305E-2</v>
      </c>
      <c r="BW34" s="12">
        <f t="shared" si="58"/>
        <v>1.5564885681323339E-2</v>
      </c>
      <c r="BX34" s="12">
        <f t="shared" si="59"/>
        <v>2.6499498512253718E-2</v>
      </c>
      <c r="BY34" s="12">
        <f t="shared" si="60"/>
        <v>1.1567996846119286E-2</v>
      </c>
      <c r="BZ34" s="12">
        <f t="shared" si="61"/>
        <v>1.1336897192401291E-2</v>
      </c>
      <c r="CA34" s="12"/>
    </row>
    <row r="35" spans="1:81" ht="15.75">
      <c r="A35" s="8">
        <v>41729</v>
      </c>
      <c r="B35" s="1">
        <v>47.272199999999998</v>
      </c>
      <c r="C35" s="1">
        <v>35.451000000000001</v>
      </c>
      <c r="D35" s="1">
        <v>29.023499999999999</v>
      </c>
      <c r="E35" s="1">
        <v>130.832233</v>
      </c>
      <c r="F35" s="1">
        <v>155.73755499999999</v>
      </c>
      <c r="G35" s="1">
        <v>99.259100000000004</v>
      </c>
      <c r="H35" s="1">
        <v>116.80540000000001</v>
      </c>
      <c r="I35" s="1">
        <v>129.18350000000001</v>
      </c>
      <c r="J35" s="1">
        <v>98.851100000000002</v>
      </c>
      <c r="K35" s="1">
        <v>131.23461</v>
      </c>
      <c r="L35" s="1">
        <v>152.47689500000001</v>
      </c>
      <c r="N35" s="64">
        <f t="shared" si="0"/>
        <v>41729</v>
      </c>
      <c r="O35" s="65">
        <f t="shared" si="1"/>
        <v>-1.4733536039250733E-3</v>
      </c>
      <c r="P35" s="65">
        <f t="shared" si="2"/>
        <v>-4.6294750352817993E-3</v>
      </c>
      <c r="Q35" s="65">
        <f t="shared" si="3"/>
        <v>4.4239574602818105E-2</v>
      </c>
      <c r="R35" s="65">
        <f t="shared" si="4"/>
        <v>2.3748095527479471E-3</v>
      </c>
      <c r="S35" s="65">
        <f t="shared" si="5"/>
        <v>2.1472905808370421E-3</v>
      </c>
      <c r="T35" s="65">
        <f t="shared" si="6"/>
        <v>2.2760803126400428E-2</v>
      </c>
      <c r="U35" s="65">
        <f t="shared" si="7"/>
        <v>1.2544386087995957E-2</v>
      </c>
      <c r="V35" s="65">
        <f t="shared" si="8"/>
        <v>1.7940100026544208E-2</v>
      </c>
      <c r="W35" s="65">
        <f t="shared" si="9"/>
        <v>6.9659598692081584E-3</v>
      </c>
      <c r="X35" s="65">
        <f t="shared" si="10"/>
        <v>5.1522143763511417E-3</v>
      </c>
      <c r="Y35" s="65">
        <f t="shared" si="11"/>
        <v>3.3937738510049819E-3</v>
      </c>
      <c r="AA35" s="14">
        <v>41729</v>
      </c>
      <c r="AB35" s="15">
        <v>110.05</v>
      </c>
      <c r="AC35" s="16">
        <f t="shared" si="12"/>
        <v>105.36981424924663</v>
      </c>
      <c r="AD35" s="17">
        <f t="shared" si="13"/>
        <v>-3.0847420577895823E-3</v>
      </c>
      <c r="AF35" s="13">
        <f t="shared" si="18"/>
        <v>1.611388453864509E-3</v>
      </c>
      <c r="AG35" s="13">
        <f t="shared" si="19"/>
        <v>-1.544732977492217E-3</v>
      </c>
      <c r="AH35" s="13">
        <f t="shared" si="20"/>
        <v>4.7324316660607685E-2</v>
      </c>
      <c r="AI35" s="13">
        <f t="shared" si="21"/>
        <v>5.4595516105375294E-3</v>
      </c>
      <c r="AJ35" s="13">
        <f t="shared" si="22"/>
        <v>5.2320326386266248E-3</v>
      </c>
      <c r="AK35" s="13">
        <f t="shared" si="23"/>
        <v>2.5845545184190011E-2</v>
      </c>
      <c r="AL35" s="13">
        <f t="shared" si="24"/>
        <v>1.5629128145785539E-2</v>
      </c>
      <c r="AM35" s="13">
        <f t="shared" si="25"/>
        <v>2.1024842084333792E-2</v>
      </c>
      <c r="AN35" s="13">
        <f t="shared" si="26"/>
        <v>1.0050701926997741E-2</v>
      </c>
      <c r="AO35" s="13">
        <f t="shared" si="27"/>
        <v>8.2369564341407235E-3</v>
      </c>
      <c r="AP35" s="13">
        <f t="shared" si="28"/>
        <v>6.4785159087945646E-3</v>
      </c>
      <c r="AR35" s="12" t="str">
        <f t="shared" si="29"/>
        <v xml:space="preserve"> </v>
      </c>
      <c r="AS35" s="12">
        <f t="shared" si="30"/>
        <v>-1.544732977492217E-3</v>
      </c>
      <c r="AT35" s="12" t="str">
        <f t="shared" si="31"/>
        <v xml:space="preserve"> </v>
      </c>
      <c r="AU35" s="12" t="str">
        <f t="shared" si="32"/>
        <v xml:space="preserve"> </v>
      </c>
      <c r="AV35" s="12" t="str">
        <f t="shared" si="33"/>
        <v xml:space="preserve"> </v>
      </c>
      <c r="AW35" s="12" t="str">
        <f t="shared" si="34"/>
        <v xml:space="preserve"> </v>
      </c>
      <c r="AX35" s="12" t="str">
        <f t="shared" si="35"/>
        <v xml:space="preserve"> </v>
      </c>
      <c r="AY35" s="12" t="str">
        <f t="shared" si="36"/>
        <v xml:space="preserve"> </v>
      </c>
      <c r="AZ35" s="12" t="str">
        <f t="shared" si="37"/>
        <v xml:space="preserve"> </v>
      </c>
      <c r="BA35" s="12" t="str">
        <f t="shared" si="38"/>
        <v xml:space="preserve"> </v>
      </c>
      <c r="BB35" s="12" t="str">
        <f t="shared" si="39"/>
        <v xml:space="preserve"> </v>
      </c>
      <c r="BD35" s="23" t="str">
        <f t="shared" si="40"/>
        <v xml:space="preserve"> </v>
      </c>
      <c r="BE35" s="23">
        <f t="shared" si="41"/>
        <v>2.3861999717519701E-6</v>
      </c>
      <c r="BF35" s="23" t="str">
        <f t="shared" si="42"/>
        <v xml:space="preserve"> </v>
      </c>
      <c r="BG35" s="23" t="str">
        <f t="shared" si="43"/>
        <v xml:space="preserve"> </v>
      </c>
      <c r="BH35" s="23" t="str">
        <f t="shared" si="44"/>
        <v xml:space="preserve"> </v>
      </c>
      <c r="BI35" s="23" t="str">
        <f t="shared" si="45"/>
        <v xml:space="preserve"> </v>
      </c>
      <c r="BJ35" s="23" t="str">
        <f t="shared" si="46"/>
        <v xml:space="preserve"> </v>
      </c>
      <c r="BK35" s="23" t="str">
        <f t="shared" si="47"/>
        <v xml:space="preserve"> </v>
      </c>
      <c r="BL35" s="23" t="str">
        <f t="shared" si="48"/>
        <v xml:space="preserve"> </v>
      </c>
      <c r="BM35" s="23" t="str">
        <f t="shared" si="49"/>
        <v xml:space="preserve"> </v>
      </c>
      <c r="BN35" s="23" t="str">
        <f t="shared" si="50"/>
        <v xml:space="preserve"> </v>
      </c>
      <c r="BP35" s="12">
        <f t="shared" si="51"/>
        <v>1.611388453864509E-3</v>
      </c>
      <c r="BQ35" s="12" t="str">
        <f t="shared" si="52"/>
        <v xml:space="preserve"> </v>
      </c>
      <c r="BR35" s="12">
        <f t="shared" si="53"/>
        <v>4.7324316660607685E-2</v>
      </c>
      <c r="BS35" s="12">
        <f t="shared" si="54"/>
        <v>5.4595516105375294E-3</v>
      </c>
      <c r="BT35" s="12">
        <f t="shared" si="55"/>
        <v>5.2320326386266248E-3</v>
      </c>
      <c r="BU35" s="12">
        <f t="shared" si="56"/>
        <v>2.5845545184190011E-2</v>
      </c>
      <c r="BV35" s="12">
        <f t="shared" si="57"/>
        <v>1.5629128145785539E-2</v>
      </c>
      <c r="BW35" s="12">
        <f t="shared" si="58"/>
        <v>2.1024842084333792E-2</v>
      </c>
      <c r="BX35" s="12">
        <f t="shared" si="59"/>
        <v>1.0050701926997741E-2</v>
      </c>
      <c r="BY35" s="12">
        <f t="shared" si="60"/>
        <v>8.2369564341407235E-3</v>
      </c>
      <c r="BZ35" s="12">
        <f t="shared" si="61"/>
        <v>6.4785159087945646E-3</v>
      </c>
      <c r="CA35" s="12"/>
    </row>
    <row r="36" spans="1:81" ht="15.75">
      <c r="A36" s="8">
        <v>41759</v>
      </c>
      <c r="B36" s="1">
        <v>47.53</v>
      </c>
      <c r="C36" s="1">
        <v>36.869999999999997</v>
      </c>
      <c r="D36" s="1">
        <v>27.94</v>
      </c>
      <c r="E36" s="1">
        <v>131.33000000000001</v>
      </c>
      <c r="F36" s="11">
        <v>156.32</v>
      </c>
      <c r="G36" s="1">
        <v>99.68</v>
      </c>
      <c r="H36" s="1">
        <v>116.76</v>
      </c>
      <c r="I36" s="1">
        <v>127.16</v>
      </c>
      <c r="J36" s="1">
        <v>102.02</v>
      </c>
      <c r="K36" s="1">
        <v>131.63</v>
      </c>
      <c r="L36" s="1">
        <v>153.13</v>
      </c>
      <c r="N36" s="64">
        <f t="shared" si="0"/>
        <v>41759</v>
      </c>
      <c r="O36" s="65">
        <f t="shared" si="1"/>
        <v>5.4387057571741171E-3</v>
      </c>
      <c r="P36" s="65">
        <f t="shared" si="2"/>
        <v>3.924675092106493E-2</v>
      </c>
      <c r="Q36" s="65">
        <f t="shared" si="3"/>
        <v>-3.8046492833140162E-2</v>
      </c>
      <c r="R36" s="65">
        <f t="shared" si="4"/>
        <v>3.7974012691638945E-3</v>
      </c>
      <c r="S36" s="65">
        <f t="shared" si="5"/>
        <v>3.7329375111940163E-3</v>
      </c>
      <c r="T36" s="65">
        <f t="shared" si="6"/>
        <v>4.2314520174687644E-3</v>
      </c>
      <c r="U36" s="65">
        <f t="shared" si="7"/>
        <v>-3.8875621621851068E-4</v>
      </c>
      <c r="V36" s="65">
        <f t="shared" si="8"/>
        <v>-1.5787738172085505E-2</v>
      </c>
      <c r="W36" s="65">
        <f t="shared" si="9"/>
        <v>3.1554194968395684E-2</v>
      </c>
      <c r="X36" s="65">
        <f t="shared" si="10"/>
        <v>3.0083189835965508E-3</v>
      </c>
      <c r="Y36" s="65">
        <f t="shared" si="11"/>
        <v>4.2741574548974632E-3</v>
      </c>
      <c r="AA36" s="21">
        <v>41759</v>
      </c>
      <c r="AB36" s="15">
        <v>110.09</v>
      </c>
      <c r="AC36" s="16">
        <f t="shared" si="12"/>
        <v>105.40811313675204</v>
      </c>
      <c r="AD36" s="17">
        <f t="shared" si="13"/>
        <v>3.6340510984114472E-4</v>
      </c>
      <c r="AF36" s="13">
        <f t="shared" si="18"/>
        <v>5.0753006473329724E-3</v>
      </c>
      <c r="AG36" s="13">
        <f t="shared" si="19"/>
        <v>3.8883345811223782E-2</v>
      </c>
      <c r="AH36" s="13">
        <f t="shared" si="20"/>
        <v>-3.8409897942981309E-2</v>
      </c>
      <c r="AI36" s="13">
        <f t="shared" si="21"/>
        <v>3.4339961593227498E-3</v>
      </c>
      <c r="AJ36" s="13">
        <f t="shared" si="22"/>
        <v>3.3695324013528717E-3</v>
      </c>
      <c r="AK36" s="13">
        <f t="shared" si="23"/>
        <v>3.8680469076276197E-3</v>
      </c>
      <c r="AL36" s="13">
        <f t="shared" si="24"/>
        <v>-7.521613260596554E-4</v>
      </c>
      <c r="AM36" s="13">
        <f t="shared" si="25"/>
        <v>-1.6151143281926648E-2</v>
      </c>
      <c r="AN36" s="13">
        <f t="shared" si="26"/>
        <v>3.119078985855454E-2</v>
      </c>
      <c r="AO36" s="13">
        <f t="shared" si="27"/>
        <v>2.6449138737554062E-3</v>
      </c>
      <c r="AP36" s="13">
        <f t="shared" si="28"/>
        <v>3.9107523450563186E-3</v>
      </c>
      <c r="AR36" s="12" t="str">
        <f t="shared" si="29"/>
        <v xml:space="preserve"> </v>
      </c>
      <c r="AS36" s="12" t="str">
        <f t="shared" si="30"/>
        <v xml:space="preserve"> </v>
      </c>
      <c r="AT36" s="12">
        <f t="shared" si="31"/>
        <v>-3.8409897942981309E-2</v>
      </c>
      <c r="AU36" s="12" t="str">
        <f t="shared" si="32"/>
        <v xml:space="preserve"> </v>
      </c>
      <c r="AV36" s="12" t="str">
        <f t="shared" si="33"/>
        <v xml:space="preserve"> </v>
      </c>
      <c r="AW36" s="12" t="str">
        <f t="shared" si="34"/>
        <v xml:space="preserve"> </v>
      </c>
      <c r="AX36" s="12">
        <f t="shared" si="35"/>
        <v>-7.521613260596554E-4</v>
      </c>
      <c r="AY36" s="12">
        <f t="shared" si="36"/>
        <v>-1.6151143281926648E-2</v>
      </c>
      <c r="AZ36" s="12" t="str">
        <f t="shared" si="37"/>
        <v xml:space="preserve"> </v>
      </c>
      <c r="BA36" s="12" t="str">
        <f t="shared" si="38"/>
        <v xml:space="preserve"> </v>
      </c>
      <c r="BB36" s="12" t="str">
        <f t="shared" si="39"/>
        <v xml:space="preserve"> </v>
      </c>
      <c r="BD36" s="23" t="str">
        <f t="shared" si="40"/>
        <v xml:space="preserve"> </v>
      </c>
      <c r="BE36" s="23" t="str">
        <f t="shared" si="41"/>
        <v xml:space="preserve"> </v>
      </c>
      <c r="BF36" s="23">
        <f t="shared" si="42"/>
        <v>1.4753202599902399E-3</v>
      </c>
      <c r="BG36" s="23" t="str">
        <f t="shared" si="43"/>
        <v xml:space="preserve"> </v>
      </c>
      <c r="BH36" s="23" t="str">
        <f t="shared" si="44"/>
        <v xml:space="preserve"> </v>
      </c>
      <c r="BI36" s="23" t="str">
        <f t="shared" si="45"/>
        <v xml:space="preserve"> </v>
      </c>
      <c r="BJ36" s="23">
        <f t="shared" si="46"/>
        <v>5.6574666041981928E-7</v>
      </c>
      <c r="BK36" s="23">
        <f t="shared" si="47"/>
        <v>2.6085942931332432E-4</v>
      </c>
      <c r="BL36" s="23" t="str">
        <f t="shared" si="48"/>
        <v xml:space="preserve"> </v>
      </c>
      <c r="BM36" s="23" t="str">
        <f t="shared" si="49"/>
        <v xml:space="preserve"> </v>
      </c>
      <c r="BN36" s="23" t="str">
        <f t="shared" si="50"/>
        <v xml:space="preserve"> </v>
      </c>
      <c r="BP36" s="12">
        <f t="shared" si="51"/>
        <v>5.0753006473329724E-3</v>
      </c>
      <c r="BQ36" s="12">
        <f t="shared" si="52"/>
        <v>3.8883345811223782E-2</v>
      </c>
      <c r="BR36" s="12" t="str">
        <f t="shared" si="53"/>
        <v xml:space="preserve"> </v>
      </c>
      <c r="BS36" s="12">
        <f t="shared" si="54"/>
        <v>3.4339961593227498E-3</v>
      </c>
      <c r="BT36" s="12">
        <f t="shared" si="55"/>
        <v>3.3695324013528717E-3</v>
      </c>
      <c r="BU36" s="12">
        <f t="shared" si="56"/>
        <v>3.8680469076276197E-3</v>
      </c>
      <c r="BV36" s="12" t="str">
        <f t="shared" si="57"/>
        <v xml:space="preserve"> </v>
      </c>
      <c r="BW36" s="12" t="str">
        <f t="shared" si="58"/>
        <v xml:space="preserve"> </v>
      </c>
      <c r="BX36" s="12">
        <f t="shared" si="59"/>
        <v>3.119078985855454E-2</v>
      </c>
      <c r="BY36" s="12">
        <f t="shared" si="60"/>
        <v>2.6449138737554062E-3</v>
      </c>
      <c r="BZ36" s="12">
        <f t="shared" si="61"/>
        <v>3.9107523450563186E-3</v>
      </c>
      <c r="CA36" s="12"/>
    </row>
    <row r="37" spans="1:81" ht="15.75">
      <c r="A37" s="8">
        <v>41790</v>
      </c>
      <c r="B37" s="1">
        <v>48.71</v>
      </c>
      <c r="C37" s="1">
        <v>39.47</v>
      </c>
      <c r="D37" s="1">
        <v>28.15</v>
      </c>
      <c r="E37" s="1">
        <v>132.78</v>
      </c>
      <c r="F37" s="1">
        <v>158.05000000000001</v>
      </c>
      <c r="G37" s="1">
        <v>104.01</v>
      </c>
      <c r="H37" s="1">
        <v>118.26</v>
      </c>
      <c r="I37" s="1">
        <v>134.80000000000001</v>
      </c>
      <c r="J37" s="1">
        <v>107.74</v>
      </c>
      <c r="K37" s="1">
        <v>132.80000000000001</v>
      </c>
      <c r="L37" s="1">
        <v>154.63999999999999</v>
      </c>
      <c r="N37" s="64">
        <f t="shared" si="0"/>
        <v>41790</v>
      </c>
      <c r="O37" s="65">
        <f t="shared" si="1"/>
        <v>2.4523257192533236E-2</v>
      </c>
      <c r="P37" s="65">
        <f t="shared" si="2"/>
        <v>6.8142677428702628E-2</v>
      </c>
      <c r="Q37" s="65">
        <f t="shared" si="3"/>
        <v>7.4880007568835366E-3</v>
      </c>
      <c r="R37" s="65">
        <f t="shared" si="4"/>
        <v>1.0980383693944685E-2</v>
      </c>
      <c r="S37" s="65">
        <f t="shared" si="5"/>
        <v>1.1006250367154229E-2</v>
      </c>
      <c r="T37" s="65">
        <f t="shared" si="6"/>
        <v>4.2521993325898629E-2</v>
      </c>
      <c r="U37" s="65">
        <f t="shared" si="7"/>
        <v>1.2765044406769878E-2</v>
      </c>
      <c r="V37" s="65">
        <f t="shared" si="8"/>
        <v>5.8346062435604903E-2</v>
      </c>
      <c r="W37" s="65">
        <f t="shared" si="9"/>
        <v>5.4552044757607207E-2</v>
      </c>
      <c r="X37" s="65">
        <f t="shared" si="10"/>
        <v>8.8492806050172491E-3</v>
      </c>
      <c r="Y37" s="65">
        <f t="shared" si="11"/>
        <v>9.8126010729590041E-3</v>
      </c>
      <c r="AA37" s="14">
        <v>41790</v>
      </c>
      <c r="AB37" s="15">
        <v>110.39</v>
      </c>
      <c r="AC37" s="16">
        <f t="shared" si="12"/>
        <v>105.69535479304257</v>
      </c>
      <c r="AD37" s="17">
        <f t="shared" si="13"/>
        <v>2.7213369479484992E-3</v>
      </c>
      <c r="AF37" s="13">
        <f t="shared" si="18"/>
        <v>2.1801920244584737E-2</v>
      </c>
      <c r="AG37" s="13">
        <f t="shared" si="19"/>
        <v>6.5421340480754125E-2</v>
      </c>
      <c r="AH37" s="13">
        <f t="shared" si="20"/>
        <v>4.7666638089350379E-3</v>
      </c>
      <c r="AI37" s="13">
        <f t="shared" si="21"/>
        <v>8.2590467459961858E-3</v>
      </c>
      <c r="AJ37" s="13">
        <f t="shared" si="22"/>
        <v>8.2849134192057305E-3</v>
      </c>
      <c r="AK37" s="13">
        <f t="shared" si="23"/>
        <v>3.9800656377950126E-2</v>
      </c>
      <c r="AL37" s="13">
        <f t="shared" si="24"/>
        <v>1.0043707458821379E-2</v>
      </c>
      <c r="AM37" s="13">
        <f t="shared" si="25"/>
        <v>5.5624725487656401E-2</v>
      </c>
      <c r="AN37" s="13">
        <f t="shared" si="26"/>
        <v>5.1830707809658705E-2</v>
      </c>
      <c r="AO37" s="13">
        <f t="shared" si="27"/>
        <v>6.1279436570687504E-3</v>
      </c>
      <c r="AP37" s="13">
        <f t="shared" si="28"/>
        <v>7.0912641250105053E-3</v>
      </c>
      <c r="AR37" s="12" t="str">
        <f t="shared" si="29"/>
        <v xml:space="preserve"> </v>
      </c>
      <c r="AS37" s="12" t="str">
        <f t="shared" si="30"/>
        <v xml:space="preserve"> </v>
      </c>
      <c r="AT37" s="12" t="str">
        <f t="shared" si="31"/>
        <v xml:space="preserve"> </v>
      </c>
      <c r="AU37" s="12" t="str">
        <f t="shared" si="32"/>
        <v xml:space="preserve"> </v>
      </c>
      <c r="AV37" s="12" t="str">
        <f t="shared" si="33"/>
        <v xml:space="preserve"> </v>
      </c>
      <c r="AW37" s="12" t="str">
        <f t="shared" si="34"/>
        <v xml:space="preserve"> </v>
      </c>
      <c r="AX37" s="12" t="str">
        <f t="shared" si="35"/>
        <v xml:space="preserve"> </v>
      </c>
      <c r="AY37" s="12" t="str">
        <f t="shared" si="36"/>
        <v xml:space="preserve"> </v>
      </c>
      <c r="AZ37" s="12" t="str">
        <f t="shared" si="37"/>
        <v xml:space="preserve"> </v>
      </c>
      <c r="BA37" s="12" t="str">
        <f t="shared" si="38"/>
        <v xml:space="preserve"> </v>
      </c>
      <c r="BB37" s="12" t="str">
        <f t="shared" si="39"/>
        <v xml:space="preserve"> </v>
      </c>
      <c r="BD37" s="23" t="str">
        <f t="shared" si="40"/>
        <v xml:space="preserve"> </v>
      </c>
      <c r="BE37" s="23" t="str">
        <f t="shared" si="41"/>
        <v xml:space="preserve"> </v>
      </c>
      <c r="BF37" s="23" t="str">
        <f t="shared" si="42"/>
        <v xml:space="preserve"> </v>
      </c>
      <c r="BG37" s="23" t="str">
        <f t="shared" si="43"/>
        <v xml:space="preserve"> </v>
      </c>
      <c r="BH37" s="23" t="str">
        <f t="shared" si="44"/>
        <v xml:space="preserve"> </v>
      </c>
      <c r="BI37" s="23" t="str">
        <f t="shared" si="45"/>
        <v xml:space="preserve"> </v>
      </c>
      <c r="BJ37" s="23" t="str">
        <f t="shared" si="46"/>
        <v xml:space="preserve"> </v>
      </c>
      <c r="BK37" s="23" t="str">
        <f t="shared" si="47"/>
        <v xml:space="preserve"> </v>
      </c>
      <c r="BL37" s="23" t="str">
        <f t="shared" si="48"/>
        <v xml:space="preserve"> </v>
      </c>
      <c r="BM37" s="23" t="str">
        <f t="shared" si="49"/>
        <v xml:space="preserve"> </v>
      </c>
      <c r="BN37" s="23" t="str">
        <f t="shared" si="50"/>
        <v xml:space="preserve"> </v>
      </c>
      <c r="BP37" s="12">
        <f t="shared" si="51"/>
        <v>2.1801920244584737E-2</v>
      </c>
      <c r="BQ37" s="12">
        <f t="shared" si="52"/>
        <v>6.5421340480754125E-2</v>
      </c>
      <c r="BR37" s="12">
        <f t="shared" si="53"/>
        <v>4.7666638089350379E-3</v>
      </c>
      <c r="BS37" s="12">
        <f t="shared" si="54"/>
        <v>8.2590467459961858E-3</v>
      </c>
      <c r="BT37" s="12">
        <f t="shared" si="55"/>
        <v>8.2849134192057305E-3</v>
      </c>
      <c r="BU37" s="12">
        <f t="shared" si="56"/>
        <v>3.9800656377950126E-2</v>
      </c>
      <c r="BV37" s="12">
        <f t="shared" si="57"/>
        <v>1.0043707458821379E-2</v>
      </c>
      <c r="BW37" s="12">
        <f t="shared" si="58"/>
        <v>5.5624725487656401E-2</v>
      </c>
      <c r="BX37" s="12">
        <f t="shared" si="59"/>
        <v>5.1830707809658705E-2</v>
      </c>
      <c r="BY37" s="12">
        <f t="shared" si="60"/>
        <v>6.1279436570687504E-3</v>
      </c>
      <c r="BZ37" s="12">
        <f t="shared" si="61"/>
        <v>7.0912641250105053E-3</v>
      </c>
      <c r="CA37" s="12"/>
    </row>
    <row r="38" spans="1:81" ht="15.75">
      <c r="A38" s="8">
        <v>41820</v>
      </c>
      <c r="B38" s="1">
        <v>48.72</v>
      </c>
      <c r="C38" s="1">
        <v>39.31</v>
      </c>
      <c r="D38" s="1">
        <v>28.77</v>
      </c>
      <c r="E38" s="11">
        <v>133.38999999999999</v>
      </c>
      <c r="F38" s="11">
        <v>159.04</v>
      </c>
      <c r="G38" s="1">
        <v>104.37</v>
      </c>
      <c r="H38" s="15">
        <v>118.76</v>
      </c>
      <c r="I38" s="1">
        <v>138.04</v>
      </c>
      <c r="J38" s="1">
        <v>107.71</v>
      </c>
      <c r="K38" s="10">
        <v>133.28</v>
      </c>
      <c r="L38" s="1">
        <v>155.41999999999999</v>
      </c>
      <c r="N38" s="64">
        <f t="shared" si="0"/>
        <v>41820</v>
      </c>
      <c r="O38" s="65">
        <f t="shared" si="1"/>
        <v>2.0527558319027918E-4</v>
      </c>
      <c r="P38" s="65">
        <f t="shared" si="2"/>
        <v>-4.0619502409866672E-3</v>
      </c>
      <c r="Q38" s="65">
        <f t="shared" si="3"/>
        <v>2.1785822977757201E-2</v>
      </c>
      <c r="R38" s="65">
        <f t="shared" si="4"/>
        <v>4.5835448619393473E-3</v>
      </c>
      <c r="S38" s="65">
        <f t="shared" si="5"/>
        <v>6.2443042466369834E-3</v>
      </c>
      <c r="T38" s="65">
        <f t="shared" si="6"/>
        <v>3.4552294669185778E-3</v>
      </c>
      <c r="U38" s="65">
        <f t="shared" si="7"/>
        <v>4.2190595028752725E-3</v>
      </c>
      <c r="V38" s="65">
        <f t="shared" si="8"/>
        <v>2.3751299751595959E-2</v>
      </c>
      <c r="W38" s="65">
        <f t="shared" si="9"/>
        <v>-2.7848688970888761E-4</v>
      </c>
      <c r="X38" s="65">
        <f t="shared" si="10"/>
        <v>3.6079413761990835E-3</v>
      </c>
      <c r="Y38" s="65">
        <f t="shared" si="11"/>
        <v>5.0312948810206561E-3</v>
      </c>
      <c r="AA38" s="14">
        <v>41820</v>
      </c>
      <c r="AB38" s="15">
        <v>110.12</v>
      </c>
      <c r="AC38" s="16">
        <f t="shared" si="12"/>
        <v>105.43683730238109</v>
      </c>
      <c r="AD38" s="17">
        <f t="shared" si="13"/>
        <v>-2.4488697558536425E-3</v>
      </c>
      <c r="AF38" s="13">
        <f t="shared" si="18"/>
        <v>2.6541453390439215E-3</v>
      </c>
      <c r="AG38" s="13">
        <f t="shared" si="19"/>
        <v>-1.6130804851330247E-3</v>
      </c>
      <c r="AH38" s="13">
        <f t="shared" si="20"/>
        <v>2.4234692733610844E-2</v>
      </c>
      <c r="AI38" s="13">
        <f t="shared" si="21"/>
        <v>7.0324146177929894E-3</v>
      </c>
      <c r="AJ38" s="13">
        <f t="shared" si="22"/>
        <v>8.6931740024906255E-3</v>
      </c>
      <c r="AK38" s="13">
        <f t="shared" si="23"/>
        <v>5.9040992227722203E-3</v>
      </c>
      <c r="AL38" s="13">
        <f t="shared" si="24"/>
        <v>6.6679292587289146E-3</v>
      </c>
      <c r="AM38" s="13">
        <f t="shared" si="25"/>
        <v>2.6200169507449602E-2</v>
      </c>
      <c r="AN38" s="13">
        <f t="shared" si="26"/>
        <v>2.1703828661447551E-3</v>
      </c>
      <c r="AO38" s="13">
        <f t="shared" si="27"/>
        <v>6.056811132052726E-3</v>
      </c>
      <c r="AP38" s="13">
        <f t="shared" si="28"/>
        <v>7.480164636874299E-3</v>
      </c>
      <c r="AR38" s="12" t="str">
        <f t="shared" si="29"/>
        <v xml:space="preserve"> </v>
      </c>
      <c r="AS38" s="12">
        <f t="shared" si="30"/>
        <v>-1.6130804851330247E-3</v>
      </c>
      <c r="AT38" s="12" t="str">
        <f t="shared" si="31"/>
        <v xml:space="preserve"> </v>
      </c>
      <c r="AU38" s="12" t="str">
        <f t="shared" si="32"/>
        <v xml:space="preserve"> </v>
      </c>
      <c r="AV38" s="12" t="str">
        <f t="shared" si="33"/>
        <v xml:space="preserve"> </v>
      </c>
      <c r="AW38" s="12" t="str">
        <f t="shared" si="34"/>
        <v xml:space="preserve"> </v>
      </c>
      <c r="AX38" s="12" t="str">
        <f t="shared" si="35"/>
        <v xml:space="preserve"> </v>
      </c>
      <c r="AY38" s="12" t="str">
        <f t="shared" si="36"/>
        <v xml:space="preserve"> </v>
      </c>
      <c r="AZ38" s="12" t="str">
        <f t="shared" si="37"/>
        <v xml:space="preserve"> </v>
      </c>
      <c r="BA38" s="12" t="str">
        <f t="shared" si="38"/>
        <v xml:space="preserve"> </v>
      </c>
      <c r="BB38" s="12" t="str">
        <f t="shared" si="39"/>
        <v xml:space="preserve"> </v>
      </c>
      <c r="BD38" s="23" t="str">
        <f t="shared" si="40"/>
        <v xml:space="preserve"> </v>
      </c>
      <c r="BE38" s="23">
        <f t="shared" si="41"/>
        <v>2.6020286515169943E-6</v>
      </c>
      <c r="BF38" s="23" t="str">
        <f t="shared" si="42"/>
        <v xml:space="preserve"> </v>
      </c>
      <c r="BG38" s="23" t="str">
        <f t="shared" si="43"/>
        <v xml:space="preserve"> </v>
      </c>
      <c r="BH38" s="23" t="str">
        <f t="shared" si="44"/>
        <v xml:space="preserve"> </v>
      </c>
      <c r="BI38" s="23" t="str">
        <f t="shared" si="45"/>
        <v xml:space="preserve"> </v>
      </c>
      <c r="BJ38" s="23" t="str">
        <f t="shared" si="46"/>
        <v xml:space="preserve"> </v>
      </c>
      <c r="BK38" s="23" t="str">
        <f t="shared" si="47"/>
        <v xml:space="preserve"> </v>
      </c>
      <c r="BL38" s="23" t="str">
        <f t="shared" si="48"/>
        <v xml:space="preserve"> </v>
      </c>
      <c r="BM38" s="23" t="str">
        <f t="shared" si="49"/>
        <v xml:space="preserve"> </v>
      </c>
      <c r="BN38" s="23" t="str">
        <f t="shared" si="50"/>
        <v xml:space="preserve"> </v>
      </c>
      <c r="BP38" s="12">
        <f t="shared" si="51"/>
        <v>2.6541453390439215E-3</v>
      </c>
      <c r="BQ38" s="12" t="str">
        <f t="shared" si="52"/>
        <v xml:space="preserve"> </v>
      </c>
      <c r="BR38" s="12">
        <f t="shared" si="53"/>
        <v>2.4234692733610844E-2</v>
      </c>
      <c r="BS38" s="12">
        <f t="shared" si="54"/>
        <v>7.0324146177929894E-3</v>
      </c>
      <c r="BT38" s="12">
        <f t="shared" si="55"/>
        <v>8.6931740024906255E-3</v>
      </c>
      <c r="BU38" s="12">
        <f t="shared" si="56"/>
        <v>5.9040992227722203E-3</v>
      </c>
      <c r="BV38" s="12">
        <f t="shared" si="57"/>
        <v>6.6679292587289146E-3</v>
      </c>
      <c r="BW38" s="12">
        <f t="shared" si="58"/>
        <v>2.6200169507449602E-2</v>
      </c>
      <c r="BX38" s="12">
        <f t="shared" si="59"/>
        <v>2.1703828661447551E-3</v>
      </c>
      <c r="BY38" s="12">
        <f t="shared" si="60"/>
        <v>6.056811132052726E-3</v>
      </c>
      <c r="BZ38" s="12">
        <f t="shared" si="61"/>
        <v>7.480164636874299E-3</v>
      </c>
      <c r="CA38" s="12"/>
    </row>
    <row r="39" spans="1:81" ht="15.75">
      <c r="A39" s="8"/>
      <c r="E39" s="11"/>
      <c r="F39" s="11"/>
      <c r="H39" s="30"/>
      <c r="K39" s="10"/>
      <c r="N39" s="64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AA39" s="14"/>
      <c r="AB39" s="15"/>
      <c r="AC39" s="16"/>
      <c r="AD39" s="17"/>
    </row>
    <row r="40" spans="1:81" ht="31.5">
      <c r="A40" s="8"/>
      <c r="E40" s="11"/>
      <c r="F40" s="11"/>
      <c r="H40" s="30"/>
      <c r="K40" s="10"/>
      <c r="N40" s="66" t="s">
        <v>259</v>
      </c>
      <c r="O40" s="67">
        <f>SUM(O2:O38)</f>
        <v>-0.16143233772866403</v>
      </c>
      <c r="P40" s="67">
        <f t="shared" ref="P40:Y40" si="62">SUM(P2:P38)</f>
        <v>-0.35613269570222467</v>
      </c>
      <c r="Q40" s="67">
        <f t="shared" si="62"/>
        <v>-0.19143297442084559</v>
      </c>
      <c r="R40" s="67">
        <f t="shared" si="62"/>
        <v>0.16745960820052361</v>
      </c>
      <c r="S40" s="67">
        <f t="shared" si="62"/>
        <v>0.17290974970626102</v>
      </c>
      <c r="T40" s="67">
        <f t="shared" si="62"/>
        <v>2.8882007269881153E-2</v>
      </c>
      <c r="U40" s="67">
        <f t="shared" si="62"/>
        <v>0.16032017167156123</v>
      </c>
      <c r="V40" s="67">
        <f t="shared" si="62"/>
        <v>-8.887040085533511E-2</v>
      </c>
      <c r="W40" s="67">
        <f t="shared" si="62"/>
        <v>-0.13657683874208293</v>
      </c>
      <c r="X40" s="67">
        <f t="shared" si="62"/>
        <v>0.16694045475565283</v>
      </c>
      <c r="Y40" s="67">
        <f t="shared" si="62"/>
        <v>0.18709034086752699</v>
      </c>
    </row>
    <row r="41" spans="1:81" ht="30" customHeight="1">
      <c r="A41" s="8"/>
      <c r="E41" s="11"/>
      <c r="F41" s="11"/>
      <c r="H41" s="30"/>
      <c r="K41" s="10"/>
      <c r="N41" s="66" t="s">
        <v>260</v>
      </c>
      <c r="O41" s="67">
        <f>AVERAGE(O2:O38)</f>
        <v>-4.4842316035740007E-3</v>
      </c>
      <c r="P41" s="67">
        <f t="shared" ref="P41:Y41" si="63">AVERAGE(P2:P38)</f>
        <v>-9.8925748806173511E-3</v>
      </c>
      <c r="Q41" s="67">
        <f t="shared" si="63"/>
        <v>-5.3175826228012667E-3</v>
      </c>
      <c r="R41" s="67">
        <f t="shared" si="63"/>
        <v>4.6516557833478781E-3</v>
      </c>
      <c r="S41" s="67">
        <f t="shared" si="63"/>
        <v>4.8030486029516954E-3</v>
      </c>
      <c r="T41" s="67">
        <f t="shared" si="63"/>
        <v>8.022779797189209E-4</v>
      </c>
      <c r="U41" s="67">
        <f t="shared" si="63"/>
        <v>4.4533381019878117E-3</v>
      </c>
      <c r="V41" s="67">
        <f t="shared" si="63"/>
        <v>-2.4686222459815309E-3</v>
      </c>
      <c r="W41" s="67">
        <f t="shared" si="63"/>
        <v>-3.7938010761689703E-3</v>
      </c>
      <c r="X41" s="67">
        <f t="shared" si="63"/>
        <v>4.6372348543236895E-3</v>
      </c>
      <c r="Y41" s="67">
        <f t="shared" si="63"/>
        <v>5.1969539129868604E-3</v>
      </c>
      <c r="AE41" s="9" t="s">
        <v>184</v>
      </c>
      <c r="AF41" s="13">
        <f>AVERAGE(AF3:AF38)</f>
        <v>-5.9548396335977628E-3</v>
      </c>
      <c r="AG41" s="13">
        <f t="shared" ref="AG41:AP41" si="64">AVERAGE(AG3:AG38)</f>
        <v>-1.1363182910641123E-2</v>
      </c>
      <c r="AH41" s="13">
        <f t="shared" si="64"/>
        <v>-6.7881906528250296E-3</v>
      </c>
      <c r="AI41" s="13">
        <f t="shared" si="64"/>
        <v>3.1810477533241103E-3</v>
      </c>
      <c r="AJ41" s="13">
        <f t="shared" si="64"/>
        <v>3.3324405729279276E-3</v>
      </c>
      <c r="AK41" s="13">
        <f t="shared" si="64"/>
        <v>-6.6833005030484413E-4</v>
      </c>
      <c r="AL41" s="13">
        <f t="shared" si="64"/>
        <v>2.9827300719640465E-3</v>
      </c>
      <c r="AM41" s="13">
        <f t="shared" si="64"/>
        <v>-3.9392302760052995E-3</v>
      </c>
      <c r="AN41" s="13">
        <f t="shared" si="64"/>
        <v>-5.2644091061927294E-3</v>
      </c>
      <c r="AO41" s="13">
        <f t="shared" si="64"/>
        <v>3.1666268242999248E-3</v>
      </c>
      <c r="AP41" s="13">
        <f t="shared" si="64"/>
        <v>3.7263458829630944E-3</v>
      </c>
      <c r="AR41" s="12">
        <f t="shared" ref="AR41:BA41" si="65">SUM(AR3:AR38)</f>
        <v>-0.58568916414335503</v>
      </c>
      <c r="AS41" s="12">
        <f t="shared" si="65"/>
        <v>-0.70752737891591155</v>
      </c>
      <c r="AT41" s="12">
        <f t="shared" si="65"/>
        <v>-0.51305174425297229</v>
      </c>
      <c r="AU41" s="12">
        <f t="shared" si="65"/>
        <v>-7.7489769915130027E-2</v>
      </c>
      <c r="AV41" s="12">
        <f t="shared" si="65"/>
        <v>-0.10886899664974231</v>
      </c>
      <c r="AW41" s="12">
        <f t="shared" si="65"/>
        <v>-0.30833578767889142</v>
      </c>
      <c r="AX41" s="12">
        <f t="shared" si="65"/>
        <v>-6.8932073731527932E-2</v>
      </c>
      <c r="AY41" s="12">
        <f t="shared" si="65"/>
        <v>-0.58762019323430315</v>
      </c>
      <c r="AZ41" s="12">
        <f t="shared" si="65"/>
        <v>-0.48904082392545123</v>
      </c>
      <c r="BA41" s="12">
        <f t="shared" si="65"/>
        <v>-9.560527694225146E-2</v>
      </c>
      <c r="BB41" s="12">
        <f>SUM(BB3:BB38)</f>
        <v>-8.6768638767261749E-2</v>
      </c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P41" s="13">
        <f>SUM(BP3:BP38)</f>
        <v>0.37131493733383536</v>
      </c>
      <c r="BQ41" s="13">
        <f t="shared" ref="BQ41:BZ41" si="66">SUM(BQ3:BQ38)</f>
        <v>0.29845279413283143</v>
      </c>
      <c r="BR41" s="13">
        <f t="shared" si="66"/>
        <v>0.26867688075127116</v>
      </c>
      <c r="BS41" s="13">
        <f t="shared" si="66"/>
        <v>0.19200748903479795</v>
      </c>
      <c r="BT41" s="13">
        <f t="shared" si="66"/>
        <v>0.22883685727514769</v>
      </c>
      <c r="BU41" s="13">
        <f t="shared" si="66"/>
        <v>0.28427590586791701</v>
      </c>
      <c r="BV41" s="13">
        <f t="shared" si="66"/>
        <v>0.17631035632223357</v>
      </c>
      <c r="BW41" s="13">
        <f t="shared" si="66"/>
        <v>0.44580790329811237</v>
      </c>
      <c r="BX41" s="13">
        <f t="shared" si="66"/>
        <v>0.2995220961025129</v>
      </c>
      <c r="BY41" s="13">
        <f t="shared" si="66"/>
        <v>0.2096038426170487</v>
      </c>
      <c r="BZ41" s="13">
        <f t="shared" si="66"/>
        <v>0.22091709055393313</v>
      </c>
      <c r="CA41" s="13"/>
    </row>
    <row r="42" spans="1:81" ht="31.5">
      <c r="N42" s="66" t="s">
        <v>234</v>
      </c>
      <c r="O42" s="65">
        <f>STDEVP(O2:O38)</f>
        <v>3.414570202705184E-2</v>
      </c>
      <c r="P42" s="65">
        <f t="shared" ref="P42:Y42" si="67">STDEVP(P2:P38)</f>
        <v>3.674536303482509E-2</v>
      </c>
      <c r="Q42" s="65">
        <f t="shared" si="67"/>
        <v>2.587709504854695E-2</v>
      </c>
      <c r="R42" s="65">
        <f t="shared" si="67"/>
        <v>5.7570497833687425E-3</v>
      </c>
      <c r="S42" s="65">
        <f t="shared" si="67"/>
        <v>9.343338146184774E-3</v>
      </c>
      <c r="T42" s="65">
        <f t="shared" si="67"/>
        <v>2.4070499702842658E-2</v>
      </c>
      <c r="U42" s="65">
        <f t="shared" si="67"/>
        <v>5.9211732462351356E-3</v>
      </c>
      <c r="V42" s="65">
        <f t="shared" si="67"/>
        <v>3.5844474044580993E-2</v>
      </c>
      <c r="W42" s="65">
        <f t="shared" si="67"/>
        <v>3.2367207604705968E-2</v>
      </c>
      <c r="X42" s="65">
        <f t="shared" si="67"/>
        <v>7.80343534469895E-3</v>
      </c>
      <c r="Y42" s="65">
        <f t="shared" si="67"/>
        <v>7.0740609357940283E-3</v>
      </c>
      <c r="AE42" s="9" t="s">
        <v>285</v>
      </c>
      <c r="AF42" s="12">
        <f>STDEVP(AR3:AR38)</f>
        <v>2.903154509659861E-2</v>
      </c>
      <c r="AG42" s="12">
        <f t="shared" ref="AG42:AL42" si="68">STDEVP(AS3:AS38)</f>
        <v>3.0867010397250941E-2</v>
      </c>
      <c r="AH42" s="12">
        <f t="shared" si="68"/>
        <v>1.3695555770195805E-2</v>
      </c>
      <c r="AI42" s="12">
        <f t="shared" si="68"/>
        <v>3.4708177568959914E-3</v>
      </c>
      <c r="AJ42" s="12">
        <f t="shared" si="68"/>
        <v>6.4698458393810292E-3</v>
      </c>
      <c r="AK42" s="12">
        <f t="shared" si="68"/>
        <v>2.0034638877916313E-2</v>
      </c>
      <c r="AL42" s="12">
        <f t="shared" si="68"/>
        <v>3.4940268520244427E-3</v>
      </c>
      <c r="AM42" s="12">
        <f>STDEVP(AY3:AY38)</f>
        <v>2.3738005451210215E-2</v>
      </c>
      <c r="AN42" s="12">
        <f>STDEVP(AZ3:AZ38)</f>
        <v>2.8213026647333307E-2</v>
      </c>
      <c r="AO42" s="12">
        <f>STDEVP(BA3:BA38)</f>
        <v>3.8239988851494493E-3</v>
      </c>
      <c r="AP42" s="12">
        <f>STDEVP(BB3:BB38)</f>
        <v>3.6045101486185797E-3</v>
      </c>
      <c r="AR42" s="22">
        <f>COUNT(AR3:AR38)</f>
        <v>17</v>
      </c>
      <c r="AS42" s="22">
        <f t="shared" ref="AS42:BB42" si="69">COUNT(AS3:AS38)</f>
        <v>23</v>
      </c>
      <c r="AT42" s="22">
        <f t="shared" si="69"/>
        <v>23</v>
      </c>
      <c r="AU42" s="22">
        <f t="shared" si="69"/>
        <v>12</v>
      </c>
      <c r="AV42" s="22">
        <f t="shared" si="69"/>
        <v>11</v>
      </c>
      <c r="AW42" s="22">
        <f t="shared" si="69"/>
        <v>17</v>
      </c>
      <c r="AX42" s="22">
        <f t="shared" si="69"/>
        <v>15</v>
      </c>
      <c r="AY42" s="22">
        <f t="shared" si="69"/>
        <v>18</v>
      </c>
      <c r="AZ42" s="22">
        <f t="shared" si="69"/>
        <v>22</v>
      </c>
      <c r="BA42" s="22">
        <f t="shared" si="69"/>
        <v>13</v>
      </c>
      <c r="BB42" s="22">
        <f t="shared" si="69"/>
        <v>11</v>
      </c>
      <c r="BC42" s="86"/>
      <c r="BP42" s="1">
        <f>COUNT(BP3:BP38)</f>
        <v>19</v>
      </c>
      <c r="BQ42" s="1">
        <f t="shared" ref="BQ42:BZ42" si="70">COUNT(BQ3:BQ38)</f>
        <v>13</v>
      </c>
      <c r="BR42" s="1">
        <f t="shared" si="70"/>
        <v>13</v>
      </c>
      <c r="BS42" s="1">
        <f t="shared" si="70"/>
        <v>24</v>
      </c>
      <c r="BT42" s="1">
        <f t="shared" si="70"/>
        <v>25</v>
      </c>
      <c r="BU42" s="1">
        <f t="shared" si="70"/>
        <v>19</v>
      </c>
      <c r="BV42" s="1">
        <f t="shared" si="70"/>
        <v>21</v>
      </c>
      <c r="BW42" s="1">
        <f t="shared" si="70"/>
        <v>18</v>
      </c>
      <c r="BX42" s="1">
        <f t="shared" si="70"/>
        <v>14</v>
      </c>
      <c r="BY42" s="1">
        <f t="shared" si="70"/>
        <v>23</v>
      </c>
      <c r="BZ42" s="1">
        <f t="shared" si="70"/>
        <v>25</v>
      </c>
      <c r="CA42" s="1">
        <f>SUM(BP42:BZ42)</f>
        <v>214</v>
      </c>
    </row>
    <row r="43" spans="1:81">
      <c r="N43" s="60" t="s">
        <v>235</v>
      </c>
      <c r="O43" s="15">
        <f>SKEW(O2:O38)</f>
        <v>-1.1445443893553853</v>
      </c>
      <c r="P43" s="15">
        <f t="shared" ref="P43:Y43" si="71">SKEW(P2:P38)</f>
        <v>-0.91119174985767237</v>
      </c>
      <c r="Q43" s="15">
        <f t="shared" si="71"/>
        <v>0.5382474851569522</v>
      </c>
      <c r="R43" s="15">
        <f t="shared" si="71"/>
        <v>0.31768303867153541</v>
      </c>
      <c r="S43" s="15">
        <f t="shared" si="71"/>
        <v>-0.83311625519615862</v>
      </c>
      <c r="T43" s="15">
        <f t="shared" si="71"/>
        <v>-0.73523019001893597</v>
      </c>
      <c r="U43" s="15">
        <f t="shared" si="71"/>
        <v>-0.25702625634190279</v>
      </c>
      <c r="V43" s="15">
        <f t="shared" si="71"/>
        <v>-0.24202128418086499</v>
      </c>
      <c r="W43" s="15">
        <f t="shared" si="71"/>
        <v>-1.1906368494312829</v>
      </c>
      <c r="X43" s="15">
        <f t="shared" si="71"/>
        <v>-3.1604224444669891E-2</v>
      </c>
      <c r="Y43" s="15">
        <f t="shared" si="71"/>
        <v>-0.59407872684135032</v>
      </c>
      <c r="AE43" s="1" t="s">
        <v>185</v>
      </c>
      <c r="AF43" s="12">
        <f>STDEVP(AF3:AF38)</f>
        <v>3.5271482722410263E-2</v>
      </c>
      <c r="AG43" s="12">
        <f t="shared" ref="AG43:AP43" si="72">STDEVP(AG3:AG38)</f>
        <v>3.7130827966562314E-2</v>
      </c>
      <c r="AH43" s="12">
        <f t="shared" si="72"/>
        <v>2.5597860807998571E-2</v>
      </c>
      <c r="AI43" s="12">
        <f t="shared" si="72"/>
        <v>8.2133598986120163E-3</v>
      </c>
      <c r="AJ43" s="12">
        <f t="shared" si="72"/>
        <v>1.0625555227259947E-2</v>
      </c>
      <c r="AK43" s="12">
        <f t="shared" si="72"/>
        <v>2.3767204182755446E-2</v>
      </c>
      <c r="AL43" s="12">
        <f t="shared" si="72"/>
        <v>7.673562696594082E-3</v>
      </c>
      <c r="AM43" s="12">
        <f t="shared" si="72"/>
        <v>3.5652385073167467E-2</v>
      </c>
      <c r="AN43" s="12">
        <f t="shared" si="72"/>
        <v>3.2057506112810531E-2</v>
      </c>
      <c r="AO43" s="12">
        <f t="shared" si="72"/>
        <v>9.4017409661329415E-3</v>
      </c>
      <c r="AP43" s="12">
        <f t="shared" si="72"/>
        <v>9.0843185236085828E-3</v>
      </c>
      <c r="AR43" s="22">
        <f>COUNT(O3:O38)</f>
        <v>36</v>
      </c>
      <c r="AS43" s="22">
        <f t="shared" ref="AS43:BB43" si="73">COUNT(P3:P38)</f>
        <v>36</v>
      </c>
      <c r="AT43" s="22">
        <f t="shared" si="73"/>
        <v>36</v>
      </c>
      <c r="AU43" s="22">
        <f t="shared" si="73"/>
        <v>36</v>
      </c>
      <c r="AV43" s="22">
        <f t="shared" si="73"/>
        <v>36</v>
      </c>
      <c r="AW43" s="22">
        <f t="shared" si="73"/>
        <v>36</v>
      </c>
      <c r="AX43" s="22">
        <f t="shared" si="73"/>
        <v>36</v>
      </c>
      <c r="AY43" s="22">
        <f t="shared" si="73"/>
        <v>36</v>
      </c>
      <c r="AZ43" s="22">
        <f t="shared" si="73"/>
        <v>36</v>
      </c>
      <c r="BA43" s="22">
        <f t="shared" si="73"/>
        <v>36</v>
      </c>
      <c r="BB43" s="22">
        <f t="shared" si="73"/>
        <v>36</v>
      </c>
      <c r="BC43" s="86"/>
      <c r="BD43" s="1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>
        <f>COUNT(AF3:AF38)</f>
        <v>36</v>
      </c>
      <c r="BQ43" s="22">
        <f t="shared" ref="BQ43:BZ43" si="74">COUNT(AG3:AG38)</f>
        <v>36</v>
      </c>
      <c r="BR43" s="22">
        <f t="shared" si="74"/>
        <v>36</v>
      </c>
      <c r="BS43" s="22">
        <f t="shared" si="74"/>
        <v>36</v>
      </c>
      <c r="BT43" s="22">
        <f t="shared" si="74"/>
        <v>36</v>
      </c>
      <c r="BU43" s="22">
        <f t="shared" si="74"/>
        <v>36</v>
      </c>
      <c r="BV43" s="22">
        <f t="shared" si="74"/>
        <v>36</v>
      </c>
      <c r="BW43" s="22">
        <f t="shared" si="74"/>
        <v>36</v>
      </c>
      <c r="BX43" s="22">
        <f t="shared" si="74"/>
        <v>36</v>
      </c>
      <c r="BY43" s="22">
        <f t="shared" si="74"/>
        <v>36</v>
      </c>
      <c r="BZ43" s="22">
        <f t="shared" si="74"/>
        <v>36</v>
      </c>
      <c r="CA43" s="1">
        <f>SUM(BP43:BZ43)</f>
        <v>396</v>
      </c>
      <c r="CC43" s="12">
        <f>CA42/CA43</f>
        <v>0.54040404040404044</v>
      </c>
    </row>
    <row r="44" spans="1:81">
      <c r="N44" s="60"/>
      <c r="O44" s="59" t="str">
        <f>IF(O43&gt;0,"Positive","Negative")</f>
        <v>Negative</v>
      </c>
      <c r="P44" s="59" t="str">
        <f t="shared" ref="P44:Y44" si="75">IF(P43&gt;0,"Positive","Negative")</f>
        <v>Negative</v>
      </c>
      <c r="Q44" s="59" t="str">
        <f t="shared" si="75"/>
        <v>Positive</v>
      </c>
      <c r="R44" s="59" t="str">
        <f t="shared" si="75"/>
        <v>Positive</v>
      </c>
      <c r="S44" s="59" t="str">
        <f t="shared" si="75"/>
        <v>Negative</v>
      </c>
      <c r="T44" s="59" t="str">
        <f t="shared" si="75"/>
        <v>Negative</v>
      </c>
      <c r="U44" s="59" t="str">
        <f t="shared" si="75"/>
        <v>Negative</v>
      </c>
      <c r="V44" s="59" t="str">
        <f t="shared" si="75"/>
        <v>Negative</v>
      </c>
      <c r="W44" s="59" t="str">
        <f t="shared" si="75"/>
        <v>Negative</v>
      </c>
      <c r="X44" s="59" t="str">
        <f t="shared" si="75"/>
        <v>Negative</v>
      </c>
      <c r="Y44" s="59" t="str">
        <f t="shared" si="75"/>
        <v>Negative</v>
      </c>
      <c r="AR44" s="12">
        <f>AVERAGE(AR3:AR38)</f>
        <v>-3.4452303773138529E-2</v>
      </c>
      <c r="AS44" s="12">
        <f t="shared" ref="AS44:BB44" si="76">AVERAGE(AS3:AS38)</f>
        <v>-3.0762059952865718E-2</v>
      </c>
      <c r="AT44" s="12">
        <f t="shared" si="76"/>
        <v>-2.2306597576216187E-2</v>
      </c>
      <c r="AU44" s="12">
        <f t="shared" si="76"/>
        <v>-6.4574808262608356E-3</v>
      </c>
      <c r="AV44" s="12">
        <f t="shared" si="76"/>
        <v>-9.8971815136129366E-3</v>
      </c>
      <c r="AW44" s="12">
        <f t="shared" si="76"/>
        <v>-1.8137399275228908E-2</v>
      </c>
      <c r="AX44" s="12">
        <f t="shared" si="76"/>
        <v>-4.5954715821018618E-3</v>
      </c>
      <c r="AY44" s="12">
        <f t="shared" si="76"/>
        <v>-3.2645566290794618E-2</v>
      </c>
      <c r="AZ44" s="12">
        <f t="shared" si="76"/>
        <v>-2.2229128360247784E-2</v>
      </c>
      <c r="BA44" s="12">
        <f t="shared" si="76"/>
        <v>-7.3542520724808819E-3</v>
      </c>
      <c r="BB44" s="12">
        <f t="shared" si="76"/>
        <v>-7.8880580697510676E-3</v>
      </c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>
        <f t="shared" ref="BP44:BZ44" si="77">AVERAGE(BP3:BP38)</f>
        <v>1.9542891438622912E-2</v>
      </c>
      <c r="BQ44" s="12">
        <f t="shared" si="77"/>
        <v>2.2957907240987032E-2</v>
      </c>
      <c r="BR44" s="12">
        <f t="shared" si="77"/>
        <v>2.0667452365482397E-2</v>
      </c>
      <c r="BS44" s="12">
        <f t="shared" si="77"/>
        <v>8.0003120431165805E-3</v>
      </c>
      <c r="BT44" s="12">
        <f t="shared" si="77"/>
        <v>9.1534742910059069E-3</v>
      </c>
      <c r="BU44" s="12">
        <f t="shared" si="77"/>
        <v>1.4961889782521947E-2</v>
      </c>
      <c r="BV44" s="12">
        <f t="shared" si="77"/>
        <v>8.3957312534396946E-3</v>
      </c>
      <c r="BW44" s="12">
        <f t="shared" si="77"/>
        <v>2.4767105738784021E-2</v>
      </c>
      <c r="BX44" s="12">
        <f t="shared" si="77"/>
        <v>2.1394435435893779E-2</v>
      </c>
      <c r="BY44" s="12">
        <f t="shared" si="77"/>
        <v>9.1132105485673357E-3</v>
      </c>
      <c r="BZ44" s="12">
        <f t="shared" si="77"/>
        <v>8.8366836221573253E-3</v>
      </c>
      <c r="CA44" s="12">
        <f>AVERAGE(BP44:BZ44)</f>
        <v>1.5253735796416267E-2</v>
      </c>
    </row>
    <row r="45" spans="1:81">
      <c r="N45" s="60" t="s">
        <v>236</v>
      </c>
      <c r="O45" s="15">
        <f>KURT(O2:O38)</f>
        <v>1.7100539087539399</v>
      </c>
      <c r="P45" s="15">
        <f t="shared" ref="P45:Y45" si="78">KURT(P2:P38)</f>
        <v>1.4617370234002705</v>
      </c>
      <c r="Q45" s="15">
        <f t="shared" si="78"/>
        <v>-0.12213588969059241</v>
      </c>
      <c r="R45" s="15">
        <f t="shared" si="78"/>
        <v>0.63078571923239624</v>
      </c>
      <c r="S45" s="15">
        <f t="shared" si="78"/>
        <v>2.9118264307154691</v>
      </c>
      <c r="T45" s="15">
        <f t="shared" si="78"/>
        <v>2.1157328545165708</v>
      </c>
      <c r="U45" s="15">
        <f t="shared" si="78"/>
        <v>1.7318848992303888</v>
      </c>
      <c r="V45" s="15">
        <f t="shared" si="78"/>
        <v>3.4850791733660902E-2</v>
      </c>
      <c r="W45" s="15">
        <f t="shared" si="78"/>
        <v>2.2788480314834842</v>
      </c>
      <c r="X45" s="15">
        <f t="shared" si="78"/>
        <v>0.90345261542920952</v>
      </c>
      <c r="Y45" s="15">
        <f t="shared" si="78"/>
        <v>1.7989271729195142</v>
      </c>
      <c r="AE45" s="33" t="s">
        <v>186</v>
      </c>
      <c r="AF45" s="11">
        <f>(AF41*12)/(SQRT(12)*AF43)</f>
        <v>-0.58483987630964862</v>
      </c>
      <c r="AG45" s="11">
        <f t="shared" ref="AG45:AP45" si="79">(AG41*12)/(SQRT(12)*AG43)</f>
        <v>-1.0601223411798326</v>
      </c>
      <c r="AH45" s="11">
        <f t="shared" si="79"/>
        <v>-0.91863075515147974</v>
      </c>
      <c r="AI45" s="11">
        <f t="shared" si="79"/>
        <v>1.3416522344263238</v>
      </c>
      <c r="AJ45" s="11">
        <f t="shared" si="79"/>
        <v>1.0864291346784607</v>
      </c>
      <c r="AK45" s="11">
        <f t="shared" si="79"/>
        <v>-9.7409993573661452E-2</v>
      </c>
      <c r="AL45" s="11">
        <f t="shared" si="79"/>
        <v>1.3465036344065691</v>
      </c>
      <c r="AM45" s="11">
        <f t="shared" si="79"/>
        <v>-0.38274841735005299</v>
      </c>
      <c r="AN45" s="11">
        <f t="shared" si="79"/>
        <v>-0.56886671169410319</v>
      </c>
      <c r="AO45" s="11">
        <f t="shared" si="79"/>
        <v>1.166753810396439</v>
      </c>
      <c r="AP45" s="11">
        <f t="shared" si="79"/>
        <v>1.4209586286728673</v>
      </c>
      <c r="AR45" s="12">
        <f>AR42/AR43</f>
        <v>0.47222222222222221</v>
      </c>
      <c r="AS45" s="12">
        <f t="shared" ref="AS45:BB45" si="80">AS42/AS43</f>
        <v>0.63888888888888884</v>
      </c>
      <c r="AT45" s="12">
        <f t="shared" si="80"/>
        <v>0.63888888888888884</v>
      </c>
      <c r="AU45" s="12">
        <f t="shared" si="80"/>
        <v>0.33333333333333331</v>
      </c>
      <c r="AV45" s="12">
        <f t="shared" si="80"/>
        <v>0.30555555555555558</v>
      </c>
      <c r="AW45" s="12">
        <f t="shared" si="80"/>
        <v>0.47222222222222221</v>
      </c>
      <c r="AX45" s="12">
        <f t="shared" si="80"/>
        <v>0.41666666666666669</v>
      </c>
      <c r="AY45" s="12">
        <f t="shared" si="80"/>
        <v>0.5</v>
      </c>
      <c r="AZ45" s="12">
        <f t="shared" si="80"/>
        <v>0.61111111111111116</v>
      </c>
      <c r="BA45" s="12">
        <f t="shared" si="80"/>
        <v>0.3611111111111111</v>
      </c>
      <c r="BB45" s="12">
        <f t="shared" si="80"/>
        <v>0.30555555555555558</v>
      </c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>
        <f t="shared" ref="BP45:BZ45" si="81">BP42/BP43</f>
        <v>0.52777777777777779</v>
      </c>
      <c r="BQ45" s="12">
        <f t="shared" si="81"/>
        <v>0.3611111111111111</v>
      </c>
      <c r="BR45" s="12">
        <f t="shared" si="81"/>
        <v>0.3611111111111111</v>
      </c>
      <c r="BS45" s="12">
        <f t="shared" si="81"/>
        <v>0.66666666666666663</v>
      </c>
      <c r="BT45" s="12">
        <f t="shared" si="81"/>
        <v>0.69444444444444442</v>
      </c>
      <c r="BU45" s="12">
        <f t="shared" si="81"/>
        <v>0.52777777777777779</v>
      </c>
      <c r="BV45" s="12">
        <f t="shared" si="81"/>
        <v>0.58333333333333337</v>
      </c>
      <c r="BW45" s="12">
        <f t="shared" si="81"/>
        <v>0.5</v>
      </c>
      <c r="BX45" s="12">
        <f t="shared" si="81"/>
        <v>0.3888888888888889</v>
      </c>
      <c r="BY45" s="12">
        <f t="shared" si="81"/>
        <v>0.63888888888888884</v>
      </c>
      <c r="BZ45" s="12">
        <f t="shared" si="81"/>
        <v>0.69444444444444442</v>
      </c>
    </row>
    <row r="46" spans="1:81">
      <c r="N46" s="60"/>
      <c r="O46" s="59" t="str">
        <f>IF(O45&gt;0,"Leptokurtic",IF(O45=0,"Normal","Platykurtic"))</f>
        <v>Leptokurtic</v>
      </c>
      <c r="P46" s="59" t="str">
        <f t="shared" ref="P46:Y46" si="82">IF(P45&gt;0,"Leptokurtic",IF(P45=0,"Normal","Platykurtic"))</f>
        <v>Leptokurtic</v>
      </c>
      <c r="Q46" s="59" t="str">
        <f t="shared" si="82"/>
        <v>Platykurtic</v>
      </c>
      <c r="R46" s="59" t="str">
        <f t="shared" si="82"/>
        <v>Leptokurtic</v>
      </c>
      <c r="S46" s="59" t="str">
        <f t="shared" si="82"/>
        <v>Leptokurtic</v>
      </c>
      <c r="T46" s="59" t="str">
        <f t="shared" si="82"/>
        <v>Leptokurtic</v>
      </c>
      <c r="U46" s="59" t="str">
        <f t="shared" si="82"/>
        <v>Leptokurtic</v>
      </c>
      <c r="V46" s="59" t="str">
        <f t="shared" si="82"/>
        <v>Leptokurtic</v>
      </c>
      <c r="W46" s="59" t="str">
        <f t="shared" si="82"/>
        <v>Leptokurtic</v>
      </c>
      <c r="X46" s="59" t="str">
        <f t="shared" si="82"/>
        <v>Leptokurtic</v>
      </c>
      <c r="Y46" s="59" t="str">
        <f t="shared" si="82"/>
        <v>Leptokurtic</v>
      </c>
      <c r="AE46" s="33" t="s">
        <v>187</v>
      </c>
      <c r="AF46" s="11">
        <f>(AF41*12)/(SQRT(12)*AF42)</f>
        <v>-0.71054329089253887</v>
      </c>
      <c r="AG46" s="11">
        <f t="shared" ref="AG46:AP46" si="83">(AG41*12)/(SQRT(12)*AG42)</f>
        <v>-1.275252114385635</v>
      </c>
      <c r="AH46" s="11">
        <f t="shared" si="83"/>
        <v>-1.7169790404188907</v>
      </c>
      <c r="AI46" s="11">
        <f t="shared" si="83"/>
        <v>3.1748923256562076</v>
      </c>
      <c r="AJ46" s="11">
        <f t="shared" si="83"/>
        <v>1.7842639620196308</v>
      </c>
      <c r="AK46" s="11">
        <f t="shared" si="83"/>
        <v>-0.11555802032738684</v>
      </c>
      <c r="AL46" s="11">
        <f t="shared" si="83"/>
        <v>2.9571839305768228</v>
      </c>
      <c r="AM46" s="11">
        <f t="shared" si="83"/>
        <v>-0.57485427701819836</v>
      </c>
      <c r="AN46" s="11">
        <f t="shared" si="83"/>
        <v>-0.64638396707543055</v>
      </c>
      <c r="AO46" s="11">
        <f t="shared" si="83"/>
        <v>2.8685984034138121</v>
      </c>
      <c r="AP46" s="11">
        <f t="shared" si="83"/>
        <v>3.5811914128419113</v>
      </c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</row>
    <row r="47" spans="1:81">
      <c r="N47" s="60" t="s">
        <v>237</v>
      </c>
      <c r="O47" s="58">
        <f>MEDIAN(O2:O37)</f>
        <v>-1.4733536039250733E-3</v>
      </c>
      <c r="P47" s="58">
        <f t="shared" ref="P47:Y47" si="84">MEDIAN(P2:P37)</f>
        <v>-8.8343005994027547E-3</v>
      </c>
      <c r="Q47" s="58">
        <f t="shared" si="84"/>
        <v>-1.0178814997422255E-2</v>
      </c>
      <c r="R47" s="58">
        <f t="shared" si="84"/>
        <v>4.4999534739743599E-3</v>
      </c>
      <c r="S47" s="58">
        <f t="shared" si="84"/>
        <v>6.9355325663955315E-3</v>
      </c>
      <c r="T47" s="58">
        <f t="shared" si="84"/>
        <v>1.6046223486267509E-3</v>
      </c>
      <c r="U47" s="58">
        <f t="shared" si="84"/>
        <v>3.7294626667658151E-3</v>
      </c>
      <c r="V47" s="58">
        <f t="shared" si="84"/>
        <v>-2.7989683091114463E-3</v>
      </c>
      <c r="W47" s="58">
        <f t="shared" si="84"/>
        <v>-2.3754150355704091E-3</v>
      </c>
      <c r="X47" s="58">
        <f t="shared" si="84"/>
        <v>5.3676154508730724E-3</v>
      </c>
      <c r="Y47" s="58">
        <f t="shared" si="84"/>
        <v>6.5127844444347925E-3</v>
      </c>
      <c r="AR47" s="22">
        <f>AR43-AR42</f>
        <v>19</v>
      </c>
      <c r="AS47" s="22">
        <f t="shared" ref="AS47:BB47" si="85">AS43-AS42</f>
        <v>13</v>
      </c>
      <c r="AT47" s="22">
        <f t="shared" si="85"/>
        <v>13</v>
      </c>
      <c r="AU47" s="22">
        <f t="shared" si="85"/>
        <v>24</v>
      </c>
      <c r="AV47" s="22">
        <f t="shared" si="85"/>
        <v>25</v>
      </c>
      <c r="AW47" s="22">
        <f t="shared" si="85"/>
        <v>19</v>
      </c>
      <c r="AX47" s="22">
        <f t="shared" si="85"/>
        <v>21</v>
      </c>
      <c r="AY47" s="22">
        <f t="shared" si="85"/>
        <v>18</v>
      </c>
      <c r="AZ47" s="22">
        <f t="shared" si="85"/>
        <v>14</v>
      </c>
      <c r="BA47" s="22">
        <f t="shared" si="85"/>
        <v>23</v>
      </c>
      <c r="BB47" s="22">
        <f t="shared" si="85"/>
        <v>25</v>
      </c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>
        <f t="shared" ref="BP47:BZ47" si="86">BP43-BP42</f>
        <v>17</v>
      </c>
      <c r="BQ47" s="22">
        <f t="shared" si="86"/>
        <v>23</v>
      </c>
      <c r="BR47" s="22">
        <f t="shared" si="86"/>
        <v>23</v>
      </c>
      <c r="BS47" s="22">
        <f t="shared" si="86"/>
        <v>12</v>
      </c>
      <c r="BT47" s="22">
        <f t="shared" si="86"/>
        <v>11</v>
      </c>
      <c r="BU47" s="22">
        <f t="shared" si="86"/>
        <v>17</v>
      </c>
      <c r="BV47" s="22">
        <f t="shared" si="86"/>
        <v>15</v>
      </c>
      <c r="BW47" s="22">
        <f t="shared" si="86"/>
        <v>18</v>
      </c>
      <c r="BX47" s="22">
        <f t="shared" si="86"/>
        <v>22</v>
      </c>
      <c r="BY47" s="22">
        <f t="shared" si="86"/>
        <v>13</v>
      </c>
      <c r="BZ47" s="22">
        <f t="shared" si="86"/>
        <v>11</v>
      </c>
    </row>
    <row r="48" spans="1:81">
      <c r="N48" s="60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AF48" s="12">
        <f>AF41*12</f>
        <v>-7.145807560317316E-2</v>
      </c>
      <c r="AG48" s="12">
        <f t="shared" ref="AG48:AP48" si="87">AG41*12</f>
        <v>-0.13635819492769347</v>
      </c>
      <c r="AH48" s="12">
        <f t="shared" si="87"/>
        <v>-8.1458287833900356E-2</v>
      </c>
      <c r="AI48" s="12">
        <f t="shared" si="87"/>
        <v>3.8172573039889322E-2</v>
      </c>
      <c r="AJ48" s="12">
        <f t="shared" si="87"/>
        <v>3.998928687513513E-2</v>
      </c>
      <c r="AK48" s="12">
        <f t="shared" si="87"/>
        <v>-8.01996060365813E-3</v>
      </c>
      <c r="AL48" s="12">
        <f t="shared" si="87"/>
        <v>3.5792760863568557E-2</v>
      </c>
      <c r="AM48" s="12">
        <f t="shared" si="87"/>
        <v>-4.7270763312063591E-2</v>
      </c>
      <c r="AN48" s="12">
        <f t="shared" si="87"/>
        <v>-6.3172909274312752E-2</v>
      </c>
      <c r="AO48" s="12">
        <f t="shared" si="87"/>
        <v>3.7999521891599095E-2</v>
      </c>
      <c r="AP48" s="12">
        <f t="shared" si="87"/>
        <v>4.4716150595557135E-2</v>
      </c>
      <c r="AR48" s="12">
        <f>AR47/AR43</f>
        <v>0.52777777777777779</v>
      </c>
      <c r="AS48" s="12">
        <f t="shared" ref="AS48:BB48" si="88">AS47/AS43</f>
        <v>0.3611111111111111</v>
      </c>
      <c r="AT48" s="12">
        <f t="shared" si="88"/>
        <v>0.3611111111111111</v>
      </c>
      <c r="AU48" s="12">
        <f t="shared" si="88"/>
        <v>0.66666666666666663</v>
      </c>
      <c r="AV48" s="12">
        <f t="shared" si="88"/>
        <v>0.69444444444444442</v>
      </c>
      <c r="AW48" s="12">
        <f t="shared" si="88"/>
        <v>0.52777777777777779</v>
      </c>
      <c r="AX48" s="12">
        <f t="shared" si="88"/>
        <v>0.58333333333333337</v>
      </c>
      <c r="AY48" s="12">
        <f t="shared" si="88"/>
        <v>0.5</v>
      </c>
      <c r="AZ48" s="12">
        <f t="shared" si="88"/>
        <v>0.3888888888888889</v>
      </c>
      <c r="BA48" s="12">
        <f t="shared" si="88"/>
        <v>0.63888888888888884</v>
      </c>
      <c r="BB48" s="12">
        <f t="shared" si="88"/>
        <v>0.69444444444444442</v>
      </c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>
        <f t="shared" ref="BP48:BZ48" si="89">BP47/BP43</f>
        <v>0.47222222222222221</v>
      </c>
      <c r="BQ48" s="12">
        <f t="shared" si="89"/>
        <v>0.63888888888888884</v>
      </c>
      <c r="BR48" s="12">
        <f t="shared" si="89"/>
        <v>0.63888888888888884</v>
      </c>
      <c r="BS48" s="12">
        <f t="shared" si="89"/>
        <v>0.33333333333333331</v>
      </c>
      <c r="BT48" s="12">
        <f t="shared" si="89"/>
        <v>0.30555555555555558</v>
      </c>
      <c r="BU48" s="12">
        <f t="shared" si="89"/>
        <v>0.47222222222222221</v>
      </c>
      <c r="BV48" s="12">
        <f t="shared" si="89"/>
        <v>0.41666666666666669</v>
      </c>
      <c r="BW48" s="12">
        <f t="shared" si="89"/>
        <v>0.5</v>
      </c>
      <c r="BX48" s="12">
        <f t="shared" si="89"/>
        <v>0.61111111111111116</v>
      </c>
      <c r="BY48" s="12">
        <f t="shared" si="89"/>
        <v>0.3611111111111111</v>
      </c>
      <c r="BZ48" s="12">
        <f t="shared" si="89"/>
        <v>0.30555555555555558</v>
      </c>
    </row>
    <row r="49" spans="14:42">
      <c r="N49" s="60" t="s">
        <v>238</v>
      </c>
      <c r="O49" s="15">
        <f>(COUNT(O2:O38)/6)*((O43^2)+((O45^2)/4))</f>
        <v>12.246317711496292</v>
      </c>
      <c r="P49" s="15">
        <f t="shared" ref="P49:Y49" si="90">(COUNT(P2:P38)/6)*((P43^2)+((P45^2)/4))</f>
        <v>8.186635118420746</v>
      </c>
      <c r="Q49" s="15">
        <f t="shared" si="90"/>
        <v>1.7606378949924699</v>
      </c>
      <c r="R49" s="15">
        <f t="shared" si="90"/>
        <v>1.2023710137387786</v>
      </c>
      <c r="S49" s="15">
        <f t="shared" si="90"/>
        <v>16.882595911952208</v>
      </c>
      <c r="T49" s="15">
        <f t="shared" si="90"/>
        <v>9.9578688614129405</v>
      </c>
      <c r="U49" s="15">
        <f t="shared" si="90"/>
        <v>4.8955129349681821</v>
      </c>
      <c r="V49" s="15">
        <f t="shared" si="90"/>
        <v>0.35326767850602458</v>
      </c>
      <c r="W49" s="15">
        <f t="shared" si="90"/>
        <v>16.295419169236137</v>
      </c>
      <c r="X49" s="15">
        <f t="shared" si="90"/>
        <v>1.2303329045053131</v>
      </c>
      <c r="Y49" s="15">
        <f t="shared" si="90"/>
        <v>6.9717856623149324</v>
      </c>
      <c r="AF49" s="12">
        <f>AF42*SQRT(12)</f>
        <v>0.1005682222590718</v>
      </c>
      <c r="AG49" s="12">
        <f t="shared" ref="AG49:AP50" si="91">AG42*SQRT(12)</f>
        <v>0.10692646057159085</v>
      </c>
      <c r="AH49" s="12">
        <f t="shared" si="91"/>
        <v>4.7442796863744481E-2</v>
      </c>
      <c r="AI49" s="12">
        <f t="shared" si="91"/>
        <v>1.2023265397512202E-2</v>
      </c>
      <c r="AJ49" s="12">
        <f t="shared" si="91"/>
        <v>2.2412203421892103E-2</v>
      </c>
      <c r="AK49" s="12">
        <f t="shared" si="91"/>
        <v>6.9402024895691541E-2</v>
      </c>
      <c r="AL49" s="12">
        <f t="shared" si="91"/>
        <v>1.2103664061432555E-2</v>
      </c>
      <c r="AM49" s="12">
        <f t="shared" si="91"/>
        <v>8.2230863023686124E-2</v>
      </c>
      <c r="AN49" s="12">
        <f t="shared" si="91"/>
        <v>9.7732791176951814E-2</v>
      </c>
      <c r="AO49" s="12">
        <f t="shared" si="91"/>
        <v>1.3246720714331179E-2</v>
      </c>
      <c r="AP49" s="12">
        <f t="shared" si="91"/>
        <v>1.2486389427610049E-2</v>
      </c>
    </row>
    <row r="50" spans="14:42">
      <c r="N50" s="60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AF50" s="12">
        <f>AF43*SQRT(12)</f>
        <v>0.12218400026700479</v>
      </c>
      <c r="AG50" s="12">
        <f t="shared" si="91"/>
        <v>0.12862496113037061</v>
      </c>
      <c r="AH50" s="12">
        <f t="shared" si="91"/>
        <v>8.8673590969059274E-2</v>
      </c>
      <c r="AI50" s="12">
        <f t="shared" si="91"/>
        <v>2.8451913290489548E-2</v>
      </c>
      <c r="AJ50" s="12">
        <f t="shared" si="91"/>
        <v>3.6808003024486592E-2</v>
      </c>
      <c r="AK50" s="12">
        <f t="shared" si="91"/>
        <v>8.233201039679193E-2</v>
      </c>
      <c r="AL50" s="12">
        <f t="shared" si="91"/>
        <v>2.6582000931132381E-2</v>
      </c>
      <c r="AM50" s="12">
        <f t="shared" si="91"/>
        <v>0.12350348471547258</v>
      </c>
      <c r="AN50" s="12">
        <f t="shared" si="91"/>
        <v>0.11105045870267539</v>
      </c>
      <c r="AO50" s="12">
        <f t="shared" si="91"/>
        <v>3.2568586065887917E-2</v>
      </c>
      <c r="AP50" s="12">
        <f t="shared" si="91"/>
        <v>3.1469002470058315E-2</v>
      </c>
    </row>
    <row r="51" spans="14:42">
      <c r="N51" s="60" t="s">
        <v>188</v>
      </c>
      <c r="O51" s="15">
        <f t="shared" ref="O51:Y51" si="92">BP41/-(AR41)</f>
        <v>0.63397952372386934</v>
      </c>
      <c r="P51" s="15">
        <f t="shared" si="92"/>
        <v>0.42182508129950691</v>
      </c>
      <c r="Q51" s="15">
        <f t="shared" si="92"/>
        <v>0.52368378776779612</v>
      </c>
      <c r="R51" s="15">
        <f t="shared" si="92"/>
        <v>2.477843065543909</v>
      </c>
      <c r="S51" s="15">
        <f t="shared" si="92"/>
        <v>2.101946966695861</v>
      </c>
      <c r="T51" s="15">
        <f t="shared" si="92"/>
        <v>0.92196857201658677</v>
      </c>
      <c r="U51" s="15">
        <f t="shared" si="92"/>
        <v>2.5577404940538342</v>
      </c>
      <c r="V51" s="15">
        <f t="shared" si="92"/>
        <v>0.75866675180843279</v>
      </c>
      <c r="W51" s="15">
        <f t="shared" si="92"/>
        <v>0.61246849229947253</v>
      </c>
      <c r="X51" s="15">
        <f t="shared" si="92"/>
        <v>2.1923877982556954</v>
      </c>
      <c r="Y51" s="15">
        <f t="shared" si="92"/>
        <v>2.5460476699017467</v>
      </c>
    </row>
    <row r="52" spans="14:42">
      <c r="N52" s="60"/>
      <c r="O52" s="15"/>
      <c r="P52" s="15"/>
      <c r="Q52" s="15"/>
      <c r="R52" s="15"/>
      <c r="S52" s="58"/>
      <c r="T52" s="15"/>
      <c r="U52" s="15"/>
      <c r="V52" s="15"/>
      <c r="W52" s="15"/>
      <c r="X52" s="15"/>
      <c r="Y52" s="15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</row>
    <row r="53" spans="14:42">
      <c r="N53" s="60" t="s">
        <v>189</v>
      </c>
      <c r="O53" s="15" t="e">
        <f t="shared" ref="O53:Y53" si="93">(BP41/BP42)/SQRT(BD41/BD42)</f>
        <v>#DIV/0!</v>
      </c>
      <c r="P53" s="15" t="e">
        <f t="shared" si="93"/>
        <v>#DIV/0!</v>
      </c>
      <c r="Q53" s="15" t="e">
        <f t="shared" si="93"/>
        <v>#DIV/0!</v>
      </c>
      <c r="R53" s="15" t="e">
        <f t="shared" si="93"/>
        <v>#DIV/0!</v>
      </c>
      <c r="S53" s="15" t="e">
        <f t="shared" si="93"/>
        <v>#DIV/0!</v>
      </c>
      <c r="T53" s="15" t="e">
        <f t="shared" si="93"/>
        <v>#DIV/0!</v>
      </c>
      <c r="U53" s="15" t="e">
        <f t="shared" si="93"/>
        <v>#DIV/0!</v>
      </c>
      <c r="V53" s="15" t="e">
        <f t="shared" si="93"/>
        <v>#DIV/0!</v>
      </c>
      <c r="W53" s="15" t="e">
        <f t="shared" si="93"/>
        <v>#DIV/0!</v>
      </c>
      <c r="X53" s="15" t="e">
        <f t="shared" si="93"/>
        <v>#DIV/0!</v>
      </c>
      <c r="Y53" s="15" t="e">
        <f t="shared" si="93"/>
        <v>#DIV/0!</v>
      </c>
    </row>
    <row r="55" spans="14:42">
      <c r="N55" s="1" t="s">
        <v>201</v>
      </c>
      <c r="O55" s="13">
        <f>MAX(O3:O38)</f>
        <v>5.5753614919542407E-2</v>
      </c>
      <c r="P55" s="13">
        <f t="shared" ref="P55:Y55" si="94">MAX(P3:P38)</f>
        <v>6.8142677428702628E-2</v>
      </c>
      <c r="Q55" s="13">
        <f t="shared" si="94"/>
        <v>6.0044807128758849E-2</v>
      </c>
      <c r="R55" s="13">
        <f t="shared" si="94"/>
        <v>1.978979118048442E-2</v>
      </c>
      <c r="S55" s="13">
        <f t="shared" si="94"/>
        <v>2.9650143122784897E-2</v>
      </c>
      <c r="T55" s="13">
        <f t="shared" si="94"/>
        <v>4.7196842264223923E-2</v>
      </c>
      <c r="U55" s="13">
        <f t="shared" si="94"/>
        <v>1.6636019780280457E-2</v>
      </c>
      <c r="V55" s="13">
        <f t="shared" si="94"/>
        <v>7.6480682820954646E-2</v>
      </c>
      <c r="W55" s="13">
        <f t="shared" si="94"/>
        <v>5.4552044757607207E-2</v>
      </c>
      <c r="X55" s="13">
        <f t="shared" si="94"/>
        <v>2.4246638882175622E-2</v>
      </c>
      <c r="Y55" s="13">
        <f t="shared" si="94"/>
        <v>2.3833711853893966E-2</v>
      </c>
    </row>
    <row r="56" spans="14:42">
      <c r="N56" s="1" t="s">
        <v>202</v>
      </c>
      <c r="O56" s="13">
        <f>MIN(O3:O38)</f>
        <v>-0.11001043241675205</v>
      </c>
      <c r="P56" s="13">
        <f t="shared" ref="P56:Y56" si="95">MIN(P3:P38)</f>
        <v>-0.1144764099525916</v>
      </c>
      <c r="Q56" s="13">
        <f t="shared" si="95"/>
        <v>-4.5761594652931128E-2</v>
      </c>
      <c r="R56" s="13">
        <f t="shared" si="95"/>
        <v>-7.7677078803566396E-3</v>
      </c>
      <c r="S56" s="13">
        <f t="shared" si="95"/>
        <v>-2.3641031534176724E-2</v>
      </c>
      <c r="T56" s="13">
        <f t="shared" si="95"/>
        <v>-7.4163527652292255E-2</v>
      </c>
      <c r="U56" s="13">
        <f t="shared" si="95"/>
        <v>-1.4241180591878738E-2</v>
      </c>
      <c r="V56" s="13">
        <f t="shared" si="95"/>
        <v>-8.0283003084950372E-2</v>
      </c>
      <c r="W56" s="13">
        <f t="shared" si="95"/>
        <v>-0.1039622021358239</v>
      </c>
      <c r="X56" s="13">
        <f t="shared" si="95"/>
        <v>-1.4326861758024462E-2</v>
      </c>
      <c r="Y56" s="13">
        <f t="shared" si="95"/>
        <v>-1.3133544347390683E-2</v>
      </c>
    </row>
    <row r="57" spans="14:42">
      <c r="O57" s="13">
        <f>O56+(O$55-O$56)/10</f>
        <v>-9.3434027683122617E-2</v>
      </c>
      <c r="P57" s="13">
        <f t="shared" ref="P57:Y66" si="96">P56+(P$55-P$56)/10</f>
        <v>-9.6214501214462178E-2</v>
      </c>
      <c r="Q57" s="13">
        <f t="shared" si="96"/>
        <v>-3.5180954474762133E-2</v>
      </c>
      <c r="R57" s="13">
        <f t="shared" si="96"/>
        <v>-5.0119579742725334E-3</v>
      </c>
      <c r="S57" s="13">
        <f t="shared" si="96"/>
        <v>-1.831191406848056E-2</v>
      </c>
      <c r="T57" s="13">
        <f t="shared" si="96"/>
        <v>-6.2027490660640637E-2</v>
      </c>
      <c r="U57" s="13">
        <f t="shared" si="96"/>
        <v>-1.115346055466282E-2</v>
      </c>
      <c r="V57" s="13">
        <f t="shared" si="96"/>
        <v>-6.4606634494359869E-2</v>
      </c>
      <c r="W57" s="13">
        <f t="shared" si="96"/>
        <v>-8.8110777446480784E-2</v>
      </c>
      <c r="X57" s="13">
        <f t="shared" si="96"/>
        <v>-1.0469511694004454E-2</v>
      </c>
      <c r="Y57" s="13">
        <f t="shared" si="96"/>
        <v>-9.4368187272622188E-3</v>
      </c>
    </row>
    <row r="58" spans="14:42">
      <c r="O58" s="13">
        <f t="shared" ref="O58:O65" si="97">O57+(O$55-O$56)/10</f>
        <v>-7.6857622949493165E-2</v>
      </c>
      <c r="P58" s="13">
        <f t="shared" si="96"/>
        <v>-7.7952592476332752E-2</v>
      </c>
      <c r="Q58" s="13">
        <f t="shared" si="96"/>
        <v>-2.4600314296593134E-2</v>
      </c>
      <c r="R58" s="13">
        <f t="shared" si="96"/>
        <v>-2.2562080681884271E-3</v>
      </c>
      <c r="S58" s="13">
        <f t="shared" si="96"/>
        <v>-1.2982796602784398E-2</v>
      </c>
      <c r="T58" s="13">
        <f t="shared" si="96"/>
        <v>-4.9891453668989019E-2</v>
      </c>
      <c r="U58" s="13">
        <f t="shared" si="96"/>
        <v>-8.0657405174468996E-3</v>
      </c>
      <c r="V58" s="13">
        <f t="shared" si="96"/>
        <v>-4.8930265903769365E-2</v>
      </c>
      <c r="W58" s="13">
        <f t="shared" si="96"/>
        <v>-7.2259352757137671E-2</v>
      </c>
      <c r="X58" s="13">
        <f t="shared" si="96"/>
        <v>-6.6121616299844449E-3</v>
      </c>
      <c r="Y58" s="13">
        <f t="shared" si="96"/>
        <v>-5.7400931071337541E-3</v>
      </c>
    </row>
    <row r="59" spans="14:42">
      <c r="O59" s="13">
        <f t="shared" si="97"/>
        <v>-6.028121821586372E-2</v>
      </c>
      <c r="P59" s="13">
        <f t="shared" si="96"/>
        <v>-5.9690683738203326E-2</v>
      </c>
      <c r="Q59" s="13">
        <f t="shared" si="96"/>
        <v>-1.4019674118424134E-2</v>
      </c>
      <c r="R59" s="13">
        <f t="shared" si="96"/>
        <v>4.995418378956791E-4</v>
      </c>
      <c r="S59" s="13">
        <f t="shared" si="96"/>
        <v>-7.6536791370882366E-3</v>
      </c>
      <c r="T59" s="13">
        <f t="shared" si="96"/>
        <v>-3.7755416677337401E-2</v>
      </c>
      <c r="U59" s="13">
        <f t="shared" si="96"/>
        <v>-4.9780204802309805E-3</v>
      </c>
      <c r="V59" s="13">
        <f t="shared" si="96"/>
        <v>-3.3253897313178862E-2</v>
      </c>
      <c r="W59" s="13">
        <f t="shared" si="96"/>
        <v>-5.6407928067794558E-2</v>
      </c>
      <c r="X59" s="13">
        <f t="shared" si="96"/>
        <v>-2.7548115659644366E-3</v>
      </c>
      <c r="Y59" s="13">
        <f t="shared" si="96"/>
        <v>-2.0433674870052893E-3</v>
      </c>
    </row>
    <row r="60" spans="14:42">
      <c r="O60" s="13">
        <f t="shared" si="97"/>
        <v>-4.3704813482234275E-2</v>
      </c>
      <c r="P60" s="13">
        <f t="shared" si="96"/>
        <v>-4.14287750000739E-2</v>
      </c>
      <c r="Q60" s="13">
        <f t="shared" si="96"/>
        <v>-3.4390339402551352E-3</v>
      </c>
      <c r="R60" s="13">
        <f t="shared" si="96"/>
        <v>3.2552917439797853E-3</v>
      </c>
      <c r="S60" s="13">
        <f t="shared" si="96"/>
        <v>-2.3245616713920749E-3</v>
      </c>
      <c r="T60" s="13">
        <f t="shared" si="96"/>
        <v>-2.5619379685685784E-2</v>
      </c>
      <c r="U60" s="13">
        <f t="shared" si="96"/>
        <v>-1.8903004430150614E-3</v>
      </c>
      <c r="V60" s="13">
        <f t="shared" si="96"/>
        <v>-1.7577528722588363E-2</v>
      </c>
      <c r="W60" s="13">
        <f t="shared" si="96"/>
        <v>-4.0556503378451444E-2</v>
      </c>
      <c r="X60" s="13">
        <f t="shared" si="96"/>
        <v>1.1025384980555717E-3</v>
      </c>
      <c r="Y60" s="13">
        <f t="shared" si="96"/>
        <v>1.6533581331231754E-3</v>
      </c>
    </row>
    <row r="61" spans="14:42">
      <c r="O61" s="13">
        <f t="shared" si="97"/>
        <v>-2.7128408748604831E-2</v>
      </c>
      <c r="P61" s="13">
        <f t="shared" si="96"/>
        <v>-2.3166866261944478E-2</v>
      </c>
      <c r="Q61" s="13">
        <f t="shared" si="96"/>
        <v>7.141606237913864E-3</v>
      </c>
      <c r="R61" s="13">
        <f t="shared" si="96"/>
        <v>6.0110416500638916E-3</v>
      </c>
      <c r="S61" s="13">
        <f t="shared" si="96"/>
        <v>3.0045557943040868E-3</v>
      </c>
      <c r="T61" s="13">
        <f t="shared" si="96"/>
        <v>-1.3483342694034166E-2</v>
      </c>
      <c r="U61" s="13">
        <f t="shared" si="96"/>
        <v>1.1974195942008577E-3</v>
      </c>
      <c r="V61" s="13">
        <f t="shared" si="96"/>
        <v>-1.901160131997863E-3</v>
      </c>
      <c r="W61" s="13">
        <f t="shared" si="96"/>
        <v>-2.4705078689108335E-2</v>
      </c>
      <c r="X61" s="13">
        <f t="shared" si="96"/>
        <v>4.9598885620755796E-3</v>
      </c>
      <c r="Y61" s="13">
        <f t="shared" si="96"/>
        <v>5.3500837532516402E-3</v>
      </c>
    </row>
    <row r="62" spans="14:42">
      <c r="O62" s="13">
        <f t="shared" si="97"/>
        <v>-1.0552004014975386E-2</v>
      </c>
      <c r="P62" s="13">
        <f t="shared" si="96"/>
        <v>-4.9049575238150553E-3</v>
      </c>
      <c r="Q62" s="13">
        <f t="shared" si="96"/>
        <v>1.7722246416082863E-2</v>
      </c>
      <c r="R62" s="13">
        <f t="shared" si="96"/>
        <v>8.7667915561479987E-3</v>
      </c>
      <c r="S62" s="13">
        <f t="shared" si="96"/>
        <v>8.3336732600002485E-3</v>
      </c>
      <c r="T62" s="13">
        <f t="shared" si="96"/>
        <v>-1.347305702382548E-3</v>
      </c>
      <c r="U62" s="13">
        <f t="shared" si="96"/>
        <v>4.2851396314167768E-3</v>
      </c>
      <c r="V62" s="13">
        <f t="shared" si="96"/>
        <v>1.3775208458592637E-2</v>
      </c>
      <c r="W62" s="13">
        <f t="shared" si="96"/>
        <v>-8.853653999765225E-3</v>
      </c>
      <c r="X62" s="13">
        <f t="shared" si="96"/>
        <v>8.8172386260955884E-3</v>
      </c>
      <c r="Y62" s="13">
        <f t="shared" si="96"/>
        <v>9.046809373380104E-3</v>
      </c>
    </row>
    <row r="63" spans="14:42">
      <c r="O63" s="13">
        <f t="shared" si="97"/>
        <v>6.0244007186540591E-3</v>
      </c>
      <c r="P63" s="13">
        <f t="shared" si="96"/>
        <v>1.3356951214314367E-2</v>
      </c>
      <c r="Q63" s="13">
        <f t="shared" si="96"/>
        <v>2.8302886594251862E-2</v>
      </c>
      <c r="R63" s="13">
        <f t="shared" si="96"/>
        <v>1.1522541462232104E-2</v>
      </c>
      <c r="S63" s="13">
        <f t="shared" si="96"/>
        <v>1.366279072569641E-2</v>
      </c>
      <c r="T63" s="13">
        <f t="shared" si="96"/>
        <v>1.078873128926907E-2</v>
      </c>
      <c r="U63" s="13">
        <f t="shared" si="96"/>
        <v>7.3728596686326959E-3</v>
      </c>
      <c r="V63" s="13">
        <f t="shared" si="96"/>
        <v>2.9451577049183136E-2</v>
      </c>
      <c r="W63" s="13">
        <f t="shared" si="96"/>
        <v>6.9977706895778848E-3</v>
      </c>
      <c r="X63" s="13">
        <f t="shared" si="96"/>
        <v>1.2674588690115597E-2</v>
      </c>
      <c r="Y63" s="13">
        <f t="shared" si="96"/>
        <v>1.2743534993508568E-2</v>
      </c>
    </row>
    <row r="64" spans="14:42">
      <c r="O64" s="13">
        <f t="shared" si="97"/>
        <v>2.2600805452283504E-2</v>
      </c>
      <c r="P64" s="13">
        <f t="shared" si="96"/>
        <v>3.161885995244379E-2</v>
      </c>
      <c r="Q64" s="13">
        <f t="shared" si="96"/>
        <v>3.8883526772420865E-2</v>
      </c>
      <c r="R64" s="13">
        <f t="shared" si="96"/>
        <v>1.4278291368316209E-2</v>
      </c>
      <c r="S64" s="13">
        <f t="shared" si="96"/>
        <v>1.899190819139257E-2</v>
      </c>
      <c r="T64" s="13">
        <f t="shared" si="96"/>
        <v>2.2924768280920688E-2</v>
      </c>
      <c r="U64" s="13">
        <f t="shared" si="96"/>
        <v>1.0460579705848615E-2</v>
      </c>
      <c r="V64" s="13">
        <f t="shared" si="96"/>
        <v>4.5127945639773639E-2</v>
      </c>
      <c r="W64" s="13">
        <f t="shared" si="96"/>
        <v>2.2849195378920995E-2</v>
      </c>
      <c r="X64" s="13">
        <f t="shared" si="96"/>
        <v>1.6531938754135604E-2</v>
      </c>
      <c r="Y64" s="13">
        <f t="shared" si="96"/>
        <v>1.6440260613637032E-2</v>
      </c>
    </row>
    <row r="65" spans="15:25">
      <c r="O65" s="13">
        <f t="shared" si="97"/>
        <v>3.9177210185912949E-2</v>
      </c>
      <c r="P65" s="13">
        <f t="shared" si="96"/>
        <v>4.9880768690573216E-2</v>
      </c>
      <c r="Q65" s="13">
        <f t="shared" si="96"/>
        <v>4.9464166950589861E-2</v>
      </c>
      <c r="R65" s="13">
        <f t="shared" si="96"/>
        <v>1.7034041274400315E-2</v>
      </c>
      <c r="S65" s="13">
        <f t="shared" si="96"/>
        <v>2.4321025657088734E-2</v>
      </c>
      <c r="T65" s="13">
        <f t="shared" si="96"/>
        <v>3.5060805272572305E-2</v>
      </c>
      <c r="U65" s="13">
        <f t="shared" si="96"/>
        <v>1.3548299743064533E-2</v>
      </c>
      <c r="V65" s="13">
        <f t="shared" si="96"/>
        <v>6.0804314230364143E-2</v>
      </c>
      <c r="W65" s="13">
        <f t="shared" si="96"/>
        <v>3.8700620068264108E-2</v>
      </c>
      <c r="X65" s="13">
        <f t="shared" si="96"/>
        <v>2.0389288818155611E-2</v>
      </c>
      <c r="Y65" s="13">
        <f t="shared" si="96"/>
        <v>2.0136986233765496E-2</v>
      </c>
    </row>
    <row r="66" spans="15:25">
      <c r="O66" s="13">
        <f>O65+(O$55-O$56)/10</f>
        <v>5.5753614919542394E-2</v>
      </c>
      <c r="P66" s="13">
        <f t="shared" si="96"/>
        <v>6.8142677428702642E-2</v>
      </c>
      <c r="Q66" s="13">
        <f t="shared" si="96"/>
        <v>6.0044807128758856E-2</v>
      </c>
      <c r="R66" s="13">
        <f t="shared" si="96"/>
        <v>1.978979118048442E-2</v>
      </c>
      <c r="S66" s="13">
        <f t="shared" si="96"/>
        <v>2.9650143122784897E-2</v>
      </c>
      <c r="T66" s="13">
        <f t="shared" si="96"/>
        <v>4.7196842264223923E-2</v>
      </c>
      <c r="U66" s="13">
        <f t="shared" si="96"/>
        <v>1.6636019780280453E-2</v>
      </c>
      <c r="V66" s="13">
        <f t="shared" si="96"/>
        <v>7.6480682820954646E-2</v>
      </c>
      <c r="W66" s="13">
        <f t="shared" si="96"/>
        <v>5.4552044757607221E-2</v>
      </c>
      <c r="X66" s="13">
        <f t="shared" si="96"/>
        <v>2.4246638882175618E-2</v>
      </c>
      <c r="Y66" s="13">
        <f t="shared" si="96"/>
        <v>2.3833711853893959E-2</v>
      </c>
    </row>
    <row r="67" spans="15:25">
      <c r="O67" s="13"/>
    </row>
    <row r="68" spans="15:25">
      <c r="O68" s="13"/>
    </row>
    <row r="69" spans="15:25">
      <c r="O69" s="13">
        <v>-0.11001043241675205</v>
      </c>
      <c r="P69" s="13">
        <v>-0.1144764099525916</v>
      </c>
      <c r="Q69" s="13">
        <v>-4.5761594652931128E-2</v>
      </c>
      <c r="R69" s="13">
        <v>-7.7677078803566396E-3</v>
      </c>
      <c r="S69" s="13">
        <v>-2.3641031534176724E-2</v>
      </c>
      <c r="T69" s="13">
        <v>-7.4163527652292255E-2</v>
      </c>
      <c r="U69" s="13">
        <v>-1.4241180591878738E-2</v>
      </c>
      <c r="V69" s="13">
        <v>-8.0283003084950372E-2</v>
      </c>
      <c r="W69" s="13">
        <v>-0.1039622021358239</v>
      </c>
      <c r="X69" s="13">
        <v>-1.4326861758024462E-2</v>
      </c>
      <c r="Y69" s="13">
        <v>-1.3133544347390683E-2</v>
      </c>
    </row>
    <row r="70" spans="15:25">
      <c r="O70" s="13">
        <v>-7.6676086969460766E-2</v>
      </c>
      <c r="P70" s="13">
        <v>-9.3106867679014091E-2</v>
      </c>
      <c r="Q70" s="13">
        <v>-4.2958090304836535E-2</v>
      </c>
      <c r="R70" s="13">
        <v>-5.4548725940866015E-3</v>
      </c>
      <c r="S70" s="13">
        <v>-1.9244147816786638E-2</v>
      </c>
      <c r="T70" s="13">
        <v>-5.4979798202360167E-2</v>
      </c>
      <c r="U70" s="13">
        <v>-3.8221267728089114E-3</v>
      </c>
      <c r="V70" s="13">
        <v>-6.9992112776464957E-2</v>
      </c>
      <c r="W70" s="13">
        <v>-8.6388628625604966E-2</v>
      </c>
      <c r="X70" s="13">
        <v>-9.9744057235949483E-3</v>
      </c>
      <c r="Y70" s="13">
        <v>-1.3122782967276231E-2</v>
      </c>
    </row>
    <row r="71" spans="15:25">
      <c r="O71" s="13">
        <v>-7.6525831714275017E-2</v>
      </c>
      <c r="P71" s="13">
        <v>-8.6243757220952344E-2</v>
      </c>
      <c r="Q71" s="13">
        <v>-4.2049611023536881E-2</v>
      </c>
      <c r="R71" s="13">
        <v>-4.2552099107475592E-3</v>
      </c>
      <c r="S71" s="13">
        <v>-7.0053496302864646E-3</v>
      </c>
      <c r="T71" s="13">
        <v>-3.3675463409638569E-2</v>
      </c>
      <c r="U71" s="13">
        <v>-2.3303002892935379E-3</v>
      </c>
      <c r="V71" s="13">
        <v>-6.5733628938480546E-2</v>
      </c>
      <c r="W71" s="13">
        <v>-6.747710926106211E-2</v>
      </c>
      <c r="X71" s="13">
        <v>-9.8704576894257587E-3</v>
      </c>
      <c r="Y71" s="13">
        <v>-6.9718767503539475E-3</v>
      </c>
    </row>
    <row r="72" spans="15:25">
      <c r="O72" s="13">
        <v>-4.6857735573722484E-2</v>
      </c>
      <c r="P72" s="13">
        <v>-6.7388079159037703E-2</v>
      </c>
      <c r="Q72" s="13">
        <v>-3.8164547061117084E-2</v>
      </c>
      <c r="R72" s="13">
        <v>-2.0200807658211687E-3</v>
      </c>
      <c r="S72" s="13">
        <v>-6.6979623961430134E-3</v>
      </c>
      <c r="T72" s="13">
        <v>-2.5632165327495616E-2</v>
      </c>
      <c r="U72" s="13">
        <v>-2.937760895278833E-4</v>
      </c>
      <c r="V72" s="13">
        <v>-6.5345238347495366E-2</v>
      </c>
      <c r="W72" s="13">
        <v>-6.4492393855992314E-2</v>
      </c>
      <c r="X72" s="13">
        <v>-5.1119815964850868E-3</v>
      </c>
      <c r="Y72" s="13">
        <v>-4.5578259210949275E-3</v>
      </c>
    </row>
    <row r="73" spans="15:25">
      <c r="O73" s="13">
        <v>-4.6394312216786866E-2</v>
      </c>
      <c r="P73" s="13">
        <v>-4.6502930891211665E-2</v>
      </c>
      <c r="Q73" s="13">
        <v>-3.5776212851609118E-2</v>
      </c>
      <c r="R73" s="13">
        <v>-1.9524865865032891E-3</v>
      </c>
      <c r="S73" s="13">
        <v>-5.934864419920958E-3</v>
      </c>
      <c r="T73" s="13">
        <v>-2.1677811312035059E-2</v>
      </c>
      <c r="U73" s="13">
        <v>4.6584750411170412E-4</v>
      </c>
      <c r="V73" s="13">
        <v>-5.6628468284998845E-2</v>
      </c>
      <c r="W73" s="13">
        <v>-4.4937890016714555E-2</v>
      </c>
      <c r="X73" s="13">
        <v>-4.2443328123620058E-3</v>
      </c>
      <c r="Y73" s="13">
        <v>-1.5771132857127098E-3</v>
      </c>
    </row>
    <row r="74" spans="15:25">
      <c r="O74" s="13">
        <v>-4.5844965839235051E-2</v>
      </c>
      <c r="P74" s="13">
        <v>-4.3049679915024036E-2</v>
      </c>
      <c r="Q74" s="13">
        <v>-3.2415520262651189E-2</v>
      </c>
      <c r="R74" s="13">
        <v>-1.8749877753996399E-3</v>
      </c>
      <c r="S74" s="13">
        <v>-5.8348668044484993E-3</v>
      </c>
      <c r="T74" s="13">
        <v>-2.0135361818640129E-2</v>
      </c>
      <c r="U74" s="13">
        <v>7.3568382566917528E-4</v>
      </c>
      <c r="V74" s="13">
        <v>-3.6485166056722515E-2</v>
      </c>
      <c r="W74" s="13">
        <v>-4.0620350676855793E-2</v>
      </c>
      <c r="X74" s="13">
        <v>-1.7082509104203627E-3</v>
      </c>
      <c r="Y74" s="13">
        <v>-1.4806369368055756E-3</v>
      </c>
    </row>
    <row r="75" spans="15:25">
      <c r="O75" s="13">
        <v>-3.8942651177043507E-2</v>
      </c>
      <c r="P75" s="13">
        <v>-4.0569886649737832E-2</v>
      </c>
      <c r="Q75" s="13">
        <v>-2.6495161570057511E-2</v>
      </c>
      <c r="R75" s="13">
        <v>-1.1704148291727719E-3</v>
      </c>
      <c r="S75" s="13">
        <v>-1.4087149936202999E-3</v>
      </c>
      <c r="T75" s="13">
        <v>-1.8236707980669835E-2</v>
      </c>
      <c r="U75" s="13">
        <v>8.9781739603852649E-4</v>
      </c>
      <c r="V75" s="13">
        <v>-3.3748821877817102E-2</v>
      </c>
      <c r="W75" s="13">
        <v>-2.6628508795568079E-2</v>
      </c>
      <c r="X75" s="13">
        <v>-1.5659566632320876E-3</v>
      </c>
      <c r="Y75" s="13">
        <v>-9.5996980133171786E-4</v>
      </c>
    </row>
    <row r="76" spans="15:25">
      <c r="O76" s="13">
        <v>-2.7393501527537886E-2</v>
      </c>
      <c r="P76" s="13">
        <v>-3.8000294028804234E-2</v>
      </c>
      <c r="Q76" s="13">
        <v>-2.5959386239769285E-2</v>
      </c>
      <c r="R76" s="13">
        <v>-6.5207221315661157E-4</v>
      </c>
      <c r="S76" s="13">
        <v>-7.3876735891583529E-4</v>
      </c>
      <c r="T76" s="13">
        <v>-1.5986379724990153E-2</v>
      </c>
      <c r="U76" s="13">
        <v>1.0483282197526803E-3</v>
      </c>
      <c r="V76" s="13">
        <v>-2.6740808045883715E-2</v>
      </c>
      <c r="W76" s="13">
        <v>-2.5790674017860366E-2</v>
      </c>
      <c r="X76" s="13">
        <v>-3.9942452870398511E-4</v>
      </c>
      <c r="Y76" s="13">
        <v>-2.1166008661691589E-4</v>
      </c>
    </row>
    <row r="77" spans="15:25">
      <c r="O77" s="13">
        <v>-2.4985077498278052E-2</v>
      </c>
      <c r="P77" s="13">
        <v>-3.5887997366644456E-2</v>
      </c>
      <c r="Q77" s="13">
        <v>-2.2353801015443341E-2</v>
      </c>
      <c r="R77" s="13">
        <v>2.2330396922554257E-4</v>
      </c>
      <c r="S77" s="13">
        <v>-4.9324621441672615E-4</v>
      </c>
      <c r="T77" s="13">
        <v>-1.270144355034372E-2</v>
      </c>
      <c r="U77" s="13">
        <v>1.0591986781071133E-3</v>
      </c>
      <c r="V77" s="13">
        <v>-2.5501885058073232E-2</v>
      </c>
      <c r="W77" s="13">
        <v>-2.1882531009885939E-2</v>
      </c>
      <c r="X77" s="13">
        <v>-6.1906035256277783E-5</v>
      </c>
      <c r="Y77" s="13">
        <v>1.1168316156076122E-3</v>
      </c>
    </row>
    <row r="78" spans="15:25">
      <c r="O78" s="13">
        <v>-2.3224680773806964E-2</v>
      </c>
      <c r="P78" s="13">
        <v>-2.8770138552144608E-2</v>
      </c>
      <c r="Q78" s="13">
        <v>-2.2188063960486625E-2</v>
      </c>
      <c r="R78" s="13">
        <v>9.4521735761800881E-4</v>
      </c>
      <c r="S78" s="13">
        <v>1.7654338111860984E-3</v>
      </c>
      <c r="T78" s="13">
        <v>-1.0177712820654383E-2</v>
      </c>
      <c r="U78" s="13">
        <v>1.2436413386943358E-3</v>
      </c>
      <c r="V78" s="13">
        <v>-2.2198399006452211E-2</v>
      </c>
      <c r="W78" s="13">
        <v>-1.2618088301999302E-2</v>
      </c>
      <c r="X78" s="13">
        <v>4.4183565196048968E-4</v>
      </c>
      <c r="Y78" s="13">
        <v>2.620584116730031E-3</v>
      </c>
    </row>
    <row r="79" spans="15:25">
      <c r="O79" s="13">
        <v>-1.6721819959777375E-2</v>
      </c>
      <c r="P79" s="13">
        <v>-2.0881760011669973E-2</v>
      </c>
      <c r="Q79" s="13">
        <v>-2.2144529572965477E-2</v>
      </c>
      <c r="R79" s="13">
        <v>1.3683390172314837E-3</v>
      </c>
      <c r="S79" s="13">
        <v>2.1472905808370421E-3</v>
      </c>
      <c r="T79" s="13">
        <v>-8.8417563769325521E-3</v>
      </c>
      <c r="U79" s="13">
        <v>1.3157130248657315E-3</v>
      </c>
      <c r="V79" s="13">
        <v>-1.8890615837946052E-2</v>
      </c>
      <c r="W79" s="13">
        <v>-1.1544026745553458E-2</v>
      </c>
      <c r="X79" s="13">
        <v>9.8407119030853888E-4</v>
      </c>
      <c r="Y79" s="13">
        <v>2.969303040254557E-3</v>
      </c>
    </row>
    <row r="80" spans="15:25">
      <c r="O80" s="13">
        <v>-1.5246313509945318E-2</v>
      </c>
      <c r="P80" s="13">
        <v>-1.8857491865596241E-2</v>
      </c>
      <c r="Q80" s="13">
        <v>-1.9383186287819269E-2</v>
      </c>
      <c r="R80" s="13">
        <v>2.1106858764310182E-3</v>
      </c>
      <c r="S80" s="13">
        <v>2.4981718124985662E-3</v>
      </c>
      <c r="T80" s="13">
        <v>-8.2820410967869469E-3</v>
      </c>
      <c r="U80" s="13">
        <v>1.7760873140582653E-3</v>
      </c>
      <c r="V80" s="13">
        <v>-1.5518155999630167E-2</v>
      </c>
      <c r="W80" s="13">
        <v>-9.9735717643814233E-3</v>
      </c>
      <c r="X80" s="13">
        <v>2.5833307425921037E-3</v>
      </c>
      <c r="Y80" s="13">
        <v>2.9960110798797472E-3</v>
      </c>
    </row>
    <row r="81" spans="15:25">
      <c r="O81" s="13">
        <v>-1.2019408830109074E-2</v>
      </c>
      <c r="P81" s="13">
        <v>-1.7383808873588962E-2</v>
      </c>
      <c r="Q81" s="13">
        <v>-1.6219923127014566E-2</v>
      </c>
      <c r="R81" s="13">
        <v>2.1842295333116251E-3</v>
      </c>
      <c r="S81" s="13">
        <v>4.1190814469788924E-3</v>
      </c>
      <c r="T81" s="13">
        <v>-6.8378389506878043E-3</v>
      </c>
      <c r="U81" s="13">
        <v>2.6810824436954636E-3</v>
      </c>
      <c r="V81" s="13">
        <v>-1.4801062373075635E-2</v>
      </c>
      <c r="W81" s="13">
        <v>-9.4190114291491638E-3</v>
      </c>
      <c r="X81" s="13">
        <v>2.7697892340368077E-3</v>
      </c>
      <c r="Y81" s="13">
        <v>3.3937738510049819E-3</v>
      </c>
    </row>
    <row r="82" spans="15:25">
      <c r="O82" s="13">
        <v>-8.3049093995488325E-3</v>
      </c>
      <c r="P82" s="13">
        <v>-1.3265217492425084E-2</v>
      </c>
      <c r="Q82" s="13">
        <v>-1.5098475687595586E-2</v>
      </c>
      <c r="R82" s="13">
        <v>2.3748095527479471E-3</v>
      </c>
      <c r="S82" s="13">
        <v>5.5456731973847501E-3</v>
      </c>
      <c r="T82" s="13">
        <v>-6.6576805805324659E-3</v>
      </c>
      <c r="U82" s="13">
        <v>2.9440672759787631E-3</v>
      </c>
      <c r="V82" s="13">
        <v>-1.1683416336643521E-2</v>
      </c>
      <c r="W82" s="13">
        <v>-5.1238163069612618E-3</v>
      </c>
      <c r="X82" s="13">
        <v>3.1180008112714885E-3</v>
      </c>
      <c r="Y82" s="13">
        <v>3.9769875257569913E-3</v>
      </c>
    </row>
    <row r="83" spans="15:25">
      <c r="O83" s="13">
        <v>-5.8669031056367638E-3</v>
      </c>
      <c r="P83" s="13">
        <v>-1.1533159907605083E-2</v>
      </c>
      <c r="Q83" s="13">
        <v>-1.152006512061002E-2</v>
      </c>
      <c r="R83" s="13">
        <v>2.9967756501013587E-3</v>
      </c>
      <c r="S83" s="13">
        <v>5.5546974261035369E-3</v>
      </c>
      <c r="T83" s="13">
        <v>-1.8040843915738377E-3</v>
      </c>
      <c r="U83" s="13">
        <v>3.520629735523759E-3</v>
      </c>
      <c r="V83" s="13">
        <v>-1.0460818886164472E-2</v>
      </c>
      <c r="W83" s="13">
        <v>-4.6430418988226696E-3</v>
      </c>
      <c r="X83" s="13">
        <v>3.3859641149770587E-3</v>
      </c>
      <c r="Y83" s="13">
        <v>4.4779169141565779E-3</v>
      </c>
    </row>
    <row r="84" spans="15:25">
      <c r="O84" s="13">
        <v>-5.8187922854921704E-3</v>
      </c>
      <c r="P84" s="13">
        <v>-1.0613851891486455E-2</v>
      </c>
      <c r="Q84" s="13">
        <v>-1.1438099100000954E-2</v>
      </c>
      <c r="R84" s="13">
        <v>3.1813085877679336E-3</v>
      </c>
      <c r="S84" s="13">
        <v>6.3583684180815283E-3</v>
      </c>
      <c r="T84" s="13">
        <v>-1.7807000169688478E-3</v>
      </c>
      <c r="U84" s="13">
        <v>3.6252894704073267E-3</v>
      </c>
      <c r="V84" s="13">
        <v>-7.6675953688076608E-3</v>
      </c>
      <c r="W84" s="13">
        <v>-3.105788956129142E-3</v>
      </c>
      <c r="X84" s="13">
        <v>4.3871343037679613E-3</v>
      </c>
      <c r="Y84" s="13">
        <v>5.0720581527160967E-3</v>
      </c>
    </row>
    <row r="85" spans="15:25">
      <c r="O85" s="13">
        <v>-5.5367475971643647E-3</v>
      </c>
      <c r="P85" s="13">
        <v>-9.8056708415796244E-3</v>
      </c>
      <c r="Q85" s="13">
        <v>-1.1399789894197702E-2</v>
      </c>
      <c r="R85" s="13">
        <v>3.8907405275613468E-3</v>
      </c>
      <c r="S85" s="13">
        <v>6.5443926946543805E-3</v>
      </c>
      <c r="T85" s="13">
        <v>-5.2566530364467064E-4</v>
      </c>
      <c r="U85" s="13">
        <v>3.6772701842732181E-3</v>
      </c>
      <c r="V85" s="13">
        <v>-6.8727534933783266E-3</v>
      </c>
      <c r="W85" s="13">
        <v>-3.0048070478923914E-3</v>
      </c>
      <c r="X85" s="13">
        <v>5.1522143763511417E-3</v>
      </c>
      <c r="Y85" s="13">
        <v>6.0774841950112851E-3</v>
      </c>
    </row>
    <row r="86" spans="15:25">
      <c r="O86" s="13">
        <v>-5.3740467653143756E-3</v>
      </c>
      <c r="P86" s="13">
        <v>-9.3294543304972971E-3</v>
      </c>
      <c r="Q86" s="13">
        <v>-1.0336747187475633E-2</v>
      </c>
      <c r="R86" s="13">
        <v>4.4999534739743599E-3</v>
      </c>
      <c r="S86" s="13">
        <v>6.9355325663955315E-3</v>
      </c>
      <c r="T86" s="13">
        <v>-3.4275128219809126E-4</v>
      </c>
      <c r="U86" s="13">
        <v>3.7294626667658151E-3</v>
      </c>
      <c r="V86" s="13">
        <v>-4.1146567855157119E-3</v>
      </c>
      <c r="W86" s="13">
        <v>-2.4496218784546497E-3</v>
      </c>
      <c r="X86" s="13">
        <v>5.3676154508730724E-3</v>
      </c>
      <c r="Y86" s="13">
        <v>6.2195764207393905E-3</v>
      </c>
    </row>
    <row r="87" spans="15:25">
      <c r="O87" s="13">
        <v>-5.2626241032753748E-3</v>
      </c>
      <c r="P87" s="13">
        <v>-9.0339178690482091E-3</v>
      </c>
      <c r="Q87" s="13">
        <v>-1.0178814997422255E-2</v>
      </c>
      <c r="R87" s="13">
        <v>4.5496703851239462E-3</v>
      </c>
      <c r="S87" s="13">
        <v>7.0288653745786637E-3</v>
      </c>
      <c r="T87" s="13">
        <v>6.6435972270095908E-4</v>
      </c>
      <c r="U87" s="13">
        <v>3.8176108385322249E-3</v>
      </c>
      <c r="V87" s="13">
        <v>-3.3716394280321575E-3</v>
      </c>
      <c r="W87" s="13">
        <v>-2.4001052874270132E-3</v>
      </c>
      <c r="X87" s="13">
        <v>5.6325068273451358E-3</v>
      </c>
      <c r="Y87" s="13">
        <v>6.5127844444347925E-3</v>
      </c>
    </row>
    <row r="88" spans="15:25">
      <c r="O88" s="13">
        <v>-3.8598556393970207E-3</v>
      </c>
      <c r="P88" s="13">
        <v>-8.8343005994027547E-3</v>
      </c>
      <c r="Q88" s="13">
        <v>-7.1737938092803618E-3</v>
      </c>
      <c r="R88" s="13">
        <v>5.097886754907327E-3</v>
      </c>
      <c r="S88" s="13">
        <v>7.3359898781291209E-3</v>
      </c>
      <c r="T88" s="13">
        <v>1.6046223486267509E-3</v>
      </c>
      <c r="U88" s="13">
        <v>3.89381930181084E-3</v>
      </c>
      <c r="V88" s="13">
        <v>-2.7989683091114463E-3</v>
      </c>
      <c r="W88" s="13">
        <v>-2.3754150355704091E-3</v>
      </c>
      <c r="X88" s="13">
        <v>5.9750320628215838E-3</v>
      </c>
      <c r="Y88" s="13">
        <v>6.6552018367593731E-3</v>
      </c>
    </row>
    <row r="89" spans="15:25">
      <c r="O89" s="13">
        <v>-1.4733536039250733E-3</v>
      </c>
      <c r="P89" s="13">
        <v>-4.6294750352817993E-3</v>
      </c>
      <c r="Q89" s="13">
        <v>-5.0718248173062886E-3</v>
      </c>
      <c r="R89" s="13">
        <v>5.4395405894075944E-3</v>
      </c>
      <c r="S89" s="13">
        <v>7.7112229596304769E-3</v>
      </c>
      <c r="T89" s="13">
        <v>1.9384331541916048E-3</v>
      </c>
      <c r="U89" s="13">
        <v>4.0517638729830425E-3</v>
      </c>
      <c r="V89" s="13">
        <v>-8.8312194621780816E-4</v>
      </c>
      <c r="W89" s="13">
        <v>-2.0380318817058278E-3</v>
      </c>
      <c r="X89" s="13">
        <v>6.337700129147323E-3</v>
      </c>
      <c r="Y89" s="13">
        <v>7.4013648665878767E-3</v>
      </c>
    </row>
    <row r="90" spans="15:25">
      <c r="O90" s="13">
        <v>4.9858696725293581E-3</v>
      </c>
      <c r="P90" s="13">
        <v>-4.3127699244918964E-3</v>
      </c>
      <c r="Q90" s="13">
        <v>-1.5609993563616067E-3</v>
      </c>
      <c r="R90" s="13">
        <v>6.1457926410318272E-3</v>
      </c>
      <c r="S90" s="13">
        <v>7.8728046232273054E-3</v>
      </c>
      <c r="T90" s="13">
        <v>2.9694671070318642E-3</v>
      </c>
      <c r="U90" s="13">
        <v>4.3607257112282891E-3</v>
      </c>
      <c r="V90" s="13">
        <v>3.8824659647198954E-3</v>
      </c>
      <c r="W90" s="13">
        <v>-1.6943554044933089E-3</v>
      </c>
      <c r="X90" s="13">
        <v>7.2147040498831277E-3</v>
      </c>
      <c r="Y90" s="13">
        <v>8.178556794127316E-3</v>
      </c>
    </row>
    <row r="91" spans="15:25">
      <c r="O91" s="13">
        <v>5.2136145339101896E-3</v>
      </c>
      <c r="P91" s="13">
        <v>-3.7815149641738264E-3</v>
      </c>
      <c r="Q91" s="13">
        <v>-9.3039824307611786E-4</v>
      </c>
      <c r="R91" s="13">
        <v>6.3324328913011083E-3</v>
      </c>
      <c r="S91" s="13">
        <v>7.9478914749010737E-3</v>
      </c>
      <c r="T91" s="13">
        <v>3.1035573597616795E-3</v>
      </c>
      <c r="U91" s="13">
        <v>4.5023985651624675E-3</v>
      </c>
      <c r="V91" s="13">
        <v>4.4137561243766752E-3</v>
      </c>
      <c r="W91" s="13">
        <v>5.093864270170526E-4</v>
      </c>
      <c r="X91" s="13">
        <v>7.7589410127938191E-3</v>
      </c>
      <c r="Y91" s="13">
        <v>8.2144270812475554E-3</v>
      </c>
    </row>
    <row r="92" spans="15:25">
      <c r="O92" s="13">
        <v>5.7296696868706764E-3</v>
      </c>
      <c r="P92" s="13">
        <v>-3.382035362913064E-3</v>
      </c>
      <c r="Q92" s="13">
        <v>-2.769617315943032E-4</v>
      </c>
      <c r="R92" s="13">
        <v>7.6527423879667157E-3</v>
      </c>
      <c r="S92" s="13">
        <v>8.3888331554146291E-3</v>
      </c>
      <c r="T92" s="13">
        <v>4.6993900816559644E-3</v>
      </c>
      <c r="U92" s="13">
        <v>4.5228016642396909E-3</v>
      </c>
      <c r="V92" s="13">
        <v>5.4689885069497809E-3</v>
      </c>
      <c r="W92" s="13">
        <v>2.88169766044251E-3</v>
      </c>
      <c r="X92" s="13">
        <v>8.0002904067493375E-3</v>
      </c>
      <c r="Y92" s="13">
        <v>8.9611525881438114E-3</v>
      </c>
    </row>
    <row r="93" spans="15:25">
      <c r="O93" s="13">
        <v>9.3128234532516684E-3</v>
      </c>
      <c r="P93" s="13">
        <v>4.1860792991536231E-4</v>
      </c>
      <c r="Q93" s="13">
        <v>1.9214989181776036E-3</v>
      </c>
      <c r="R93" s="13">
        <v>7.6682203433929503E-3</v>
      </c>
      <c r="S93" s="13">
        <v>8.6036732224899007E-3</v>
      </c>
      <c r="T93" s="13">
        <v>7.6638103975753833E-3</v>
      </c>
      <c r="U93" s="13">
        <v>5.0231202565821659E-3</v>
      </c>
      <c r="V93" s="13">
        <v>1.0790084636760042E-2</v>
      </c>
      <c r="W93" s="13">
        <v>5.2247242987947737E-3</v>
      </c>
      <c r="X93" s="13">
        <v>8.831092288745384E-3</v>
      </c>
      <c r="Y93" s="13">
        <v>8.9999523786860412E-3</v>
      </c>
    </row>
    <row r="94" spans="15:25">
      <c r="O94" s="13">
        <v>1.585759368509565E-2</v>
      </c>
      <c r="P94" s="13">
        <v>2.252591768483172E-3</v>
      </c>
      <c r="Q94" s="13">
        <v>5.6267519107531579E-3</v>
      </c>
      <c r="R94" s="13">
        <v>8.2502390509522627E-3</v>
      </c>
      <c r="S94" s="13">
        <v>8.6161247939917484E-3</v>
      </c>
      <c r="T94" s="13">
        <v>7.8546235886256151E-3</v>
      </c>
      <c r="U94" s="13">
        <v>5.4014450825397558E-3</v>
      </c>
      <c r="V94" s="13">
        <v>1.2174819030324044E-2</v>
      </c>
      <c r="W94" s="13">
        <v>6.0862602112842805E-3</v>
      </c>
      <c r="X94" s="13">
        <v>8.9378263770279829E-3</v>
      </c>
      <c r="Y94" s="13">
        <v>9.0278604443894683E-3</v>
      </c>
    </row>
    <row r="95" spans="15:25">
      <c r="O95" s="13">
        <v>1.6243865919763376E-2</v>
      </c>
      <c r="P95" s="13">
        <v>5.0613120431757218E-3</v>
      </c>
      <c r="Q95" s="13">
        <v>7.3534624927605692E-3</v>
      </c>
      <c r="R95" s="13">
        <v>8.3328874917321955E-3</v>
      </c>
      <c r="S95" s="13">
        <v>9.0969352093631523E-3</v>
      </c>
      <c r="T95" s="13">
        <v>9.2853284318461619E-3</v>
      </c>
      <c r="U95" s="13">
        <v>6.3369909610175024E-3</v>
      </c>
      <c r="V95" s="13">
        <v>1.4347437019336915E-2</v>
      </c>
      <c r="W95" s="13">
        <v>6.1374952880833573E-3</v>
      </c>
      <c r="X95" s="13">
        <v>9.7696391192241758E-3</v>
      </c>
      <c r="Y95" s="13">
        <v>9.5907975170886131E-3</v>
      </c>
    </row>
    <row r="96" spans="15:25">
      <c r="O96" s="13">
        <v>1.9418250107170611E-2</v>
      </c>
      <c r="P96" s="13">
        <v>1.1308808162896372E-2</v>
      </c>
      <c r="Q96" s="13">
        <v>7.7875143198235337E-3</v>
      </c>
      <c r="R96" s="13">
        <v>8.7869345576612173E-3</v>
      </c>
      <c r="S96" s="13">
        <v>1.0710812199065431E-2</v>
      </c>
      <c r="T96" s="13">
        <v>1.5103810205446294E-2</v>
      </c>
      <c r="U96" s="13">
        <v>6.4305892962084055E-3</v>
      </c>
      <c r="V96" s="13">
        <v>1.7940100026544208E-2</v>
      </c>
      <c r="W96" s="13">
        <v>6.9659598692081584E-3</v>
      </c>
      <c r="X96" s="13">
        <v>1.0187676090906574E-2</v>
      </c>
      <c r="Y96" s="13">
        <v>1.0072856888605857E-2</v>
      </c>
    </row>
    <row r="97" spans="15:25">
      <c r="O97" s="13">
        <v>2.0186772318431346E-2</v>
      </c>
      <c r="P97" s="13">
        <v>1.5119357273484939E-2</v>
      </c>
      <c r="Q97" s="13">
        <v>1.1442945290789337E-2</v>
      </c>
      <c r="R97" s="13">
        <v>9.0232287819206267E-3</v>
      </c>
      <c r="S97" s="13">
        <v>1.0797475225471358E-2</v>
      </c>
      <c r="T97" s="13">
        <v>1.5155829051226484E-2</v>
      </c>
      <c r="U97" s="13">
        <v>7.7482270634474382E-3</v>
      </c>
      <c r="V97" s="13">
        <v>2.217499184257524E-2</v>
      </c>
      <c r="W97" s="13">
        <v>1.0049722114327555E-2</v>
      </c>
      <c r="X97" s="13">
        <v>1.0331179956739999E-2</v>
      </c>
      <c r="Y97" s="13">
        <v>1.011944853041487E-2</v>
      </c>
    </row>
    <row r="98" spans="15:25">
      <c r="O98" s="13">
        <v>2.1656915069227688E-2</v>
      </c>
      <c r="P98" s="13">
        <v>1.5975315506180879E-2</v>
      </c>
      <c r="Q98" s="13">
        <v>1.9961393991655228E-2</v>
      </c>
      <c r="R98" s="13">
        <v>9.6510420504808351E-3</v>
      </c>
      <c r="S98" s="13">
        <v>1.0920943525221789E-2</v>
      </c>
      <c r="T98" s="13">
        <v>1.6984850571123266E-2</v>
      </c>
      <c r="U98" s="13">
        <v>9.0128929184743328E-3</v>
      </c>
      <c r="V98" s="13">
        <v>2.5132566382752044E-2</v>
      </c>
      <c r="W98" s="13">
        <v>1.1978013926303531E-2</v>
      </c>
      <c r="X98" s="13">
        <v>1.0350548184132865E-2</v>
      </c>
      <c r="Y98" s="13">
        <v>1.0333191648341499E-2</v>
      </c>
    </row>
    <row r="99" spans="15:25">
      <c r="O99" s="13">
        <v>2.5329816660309337E-2</v>
      </c>
      <c r="P99" s="13">
        <v>1.827210714046857E-2</v>
      </c>
      <c r="Q99" s="13">
        <v>3.035289746114947E-2</v>
      </c>
      <c r="R99" s="13">
        <v>9.8747905454981463E-3</v>
      </c>
      <c r="S99" s="13">
        <v>1.1387691951644591E-2</v>
      </c>
      <c r="T99" s="13">
        <v>1.7085204031522919E-2</v>
      </c>
      <c r="U99" s="13">
        <v>1.1167993160511754E-2</v>
      </c>
      <c r="V99" s="13">
        <v>2.6442530989656314E-2</v>
      </c>
      <c r="W99" s="13">
        <v>1.6596405443474731E-2</v>
      </c>
      <c r="X99" s="13">
        <v>1.0909100075439446E-2</v>
      </c>
      <c r="Y99" s="13">
        <v>1.034441533175379E-2</v>
      </c>
    </row>
    <row r="100" spans="15:25">
      <c r="O100" s="13">
        <v>2.9238728871553522E-2</v>
      </c>
      <c r="P100" s="13">
        <v>1.9598863486838126E-2</v>
      </c>
      <c r="Q100" s="13">
        <v>3.1872965837423092E-2</v>
      </c>
      <c r="R100" s="13">
        <v>1.0078255779440088E-2</v>
      </c>
      <c r="S100" s="13">
        <v>1.2617695103172372E-2</v>
      </c>
      <c r="T100" s="13">
        <v>1.9312303131445815E-2</v>
      </c>
      <c r="U100" s="13">
        <v>1.2544386087995957E-2</v>
      </c>
      <c r="V100" s="13">
        <v>2.6935701580743831E-2</v>
      </c>
      <c r="W100" s="13">
        <v>2.5282049850267295E-2</v>
      </c>
      <c r="X100" s="13">
        <v>1.1483158398057256E-2</v>
      </c>
      <c r="Y100" s="13">
        <v>1.0628712226771867E-2</v>
      </c>
    </row>
    <row r="101" spans="15:25">
      <c r="O101" s="13">
        <v>3.0486113562505576E-2</v>
      </c>
      <c r="P101" s="13">
        <v>2.1952777981468233E-2</v>
      </c>
      <c r="Q101" s="13">
        <v>3.4001765066268612E-2</v>
      </c>
      <c r="R101" s="13">
        <v>1.2260548805920108E-2</v>
      </c>
      <c r="S101" s="13">
        <v>1.2669342655512993E-2</v>
      </c>
      <c r="T101" s="13">
        <v>2.2760803126400428E-2</v>
      </c>
      <c r="U101" s="13">
        <v>1.3201707710303882E-2</v>
      </c>
      <c r="V101" s="13">
        <v>3.0687006028881095E-2</v>
      </c>
      <c r="W101" s="13">
        <v>3.2169730982113801E-2</v>
      </c>
      <c r="X101" s="13">
        <v>1.5418617748010108E-2</v>
      </c>
      <c r="Y101" s="13">
        <v>1.171826657912938E-2</v>
      </c>
    </row>
    <row r="102" spans="15:25">
      <c r="O102" s="13">
        <v>3.2118229511880515E-2</v>
      </c>
      <c r="P102" s="13">
        <v>2.2696585350256909E-2</v>
      </c>
      <c r="Q102" s="13">
        <v>3.8981404609417153E-2</v>
      </c>
      <c r="R102" s="13">
        <v>1.6261623018858553E-2</v>
      </c>
      <c r="S102" s="13">
        <v>1.3815841022328627E-2</v>
      </c>
      <c r="T102" s="13">
        <v>3.7573432089882411E-2</v>
      </c>
      <c r="U102" s="13">
        <v>1.4597369800687002E-2</v>
      </c>
      <c r="V102" s="13">
        <v>4.5570730983226358E-2</v>
      </c>
      <c r="W102" s="13">
        <v>3.3981449714084205E-2</v>
      </c>
      <c r="X102" s="13">
        <v>1.7912117543288666E-2</v>
      </c>
      <c r="Y102" s="13">
        <v>1.2977898382680406E-2</v>
      </c>
    </row>
    <row r="103" spans="15:25">
      <c r="O103" s="13">
        <v>4.128469388273822E-2</v>
      </c>
      <c r="P103" s="13">
        <v>2.8086158410606677E-2</v>
      </c>
      <c r="Q103" s="13">
        <v>4.4239574602818105E-2</v>
      </c>
      <c r="R103" s="13">
        <v>1.737119111868585E-2</v>
      </c>
      <c r="S103" s="13">
        <v>1.6639298802551872E-2</v>
      </c>
      <c r="T103" s="13">
        <v>4.1776692989573712E-2</v>
      </c>
      <c r="U103" s="13">
        <v>1.4621678480249438E-2</v>
      </c>
      <c r="V103" s="13">
        <v>5.1016055176250359E-2</v>
      </c>
      <c r="W103" s="13">
        <v>3.554110540432491E-2</v>
      </c>
      <c r="X103" s="13">
        <v>2.0119564995739497E-2</v>
      </c>
      <c r="Y103" s="13">
        <v>1.3242797870770253E-2</v>
      </c>
    </row>
    <row r="104" spans="15:25">
      <c r="O104" s="13">
        <v>5.5753614919542407E-2</v>
      </c>
      <c r="P104" s="13">
        <v>3.4606322612140229E-2</v>
      </c>
      <c r="Q104" s="13">
        <v>6.0044807128758849E-2</v>
      </c>
      <c r="R104" s="13">
        <v>1.978979118048442E-2</v>
      </c>
      <c r="S104" s="13">
        <v>2.9650143122784897E-2</v>
      </c>
      <c r="T104" s="13">
        <v>4.7196842264223923E-2</v>
      </c>
      <c r="U104" s="13">
        <v>1.6636019780280457E-2</v>
      </c>
      <c r="V104" s="13">
        <v>7.6480682820954646E-2</v>
      </c>
      <c r="W104" s="13">
        <v>4.0961404104681402E-2</v>
      </c>
      <c r="X104" s="13">
        <v>2.4246638882175622E-2</v>
      </c>
      <c r="Y104" s="13">
        <v>2.3833711853893966E-2</v>
      </c>
    </row>
    <row r="105" spans="15:25">
      <c r="O105" s="13"/>
    </row>
    <row r="106" spans="15:25">
      <c r="O106" s="13">
        <f>NORMDIST(O69,O$41,O$42,FALSE)</f>
        <v>9.8537673751643129E-2</v>
      </c>
      <c r="P106" s="13">
        <f t="shared" ref="P106:Y106" si="98">NORMDIST(P69,P$41,P$42,FALSE)</f>
        <v>0.18908488869232154</v>
      </c>
      <c r="Q106" s="13">
        <f t="shared" si="98"/>
        <v>4.5452741067097824</v>
      </c>
      <c r="R106" s="13">
        <f t="shared" si="98"/>
        <v>6.7634951828902734</v>
      </c>
      <c r="S106" s="13">
        <f t="shared" si="98"/>
        <v>0.41487464661778722</v>
      </c>
      <c r="T106" s="13">
        <f t="shared" si="98"/>
        <v>0.12976931178155862</v>
      </c>
      <c r="U106" s="13">
        <f t="shared" si="98"/>
        <v>0.46126831634452953</v>
      </c>
      <c r="V106" s="13">
        <f t="shared" si="98"/>
        <v>1.0546905615901561</v>
      </c>
      <c r="W106" s="13">
        <f t="shared" si="98"/>
        <v>0.10258470497844414</v>
      </c>
      <c r="X106" s="13">
        <f t="shared" si="98"/>
        <v>2.6678105037522268</v>
      </c>
      <c r="Y106" s="13">
        <f t="shared" si="98"/>
        <v>1.9643337939126349</v>
      </c>
    </row>
    <row r="107" spans="15:25">
      <c r="O107" s="13">
        <f t="shared" ref="O107:Y141" si="99">NORMDIST(O70,O$41,O$42,FALSE)</f>
        <v>1.2500662304338581</v>
      </c>
      <c r="P107" s="13">
        <f t="shared" si="99"/>
        <v>0.83573165168844243</v>
      </c>
      <c r="Q107" s="13">
        <f t="shared" si="99"/>
        <v>5.3524031312214362</v>
      </c>
      <c r="R107" s="13">
        <f t="shared" si="99"/>
        <v>14.84247625461318</v>
      </c>
      <c r="S107" s="13">
        <f t="shared" si="99"/>
        <v>1.5560013004901891</v>
      </c>
      <c r="T107" s="13">
        <f t="shared" si="99"/>
        <v>1.1303783879212888</v>
      </c>
      <c r="U107" s="13">
        <f t="shared" si="99"/>
        <v>25.371625148841602</v>
      </c>
      <c r="V107" s="13">
        <f t="shared" si="99"/>
        <v>1.887575945922418</v>
      </c>
      <c r="W107" s="13">
        <f t="shared" si="99"/>
        <v>0.47512116135795757</v>
      </c>
      <c r="X107" s="13">
        <f t="shared" si="99"/>
        <v>8.8568807923801156</v>
      </c>
      <c r="Y107" s="13">
        <f t="shared" si="99"/>
        <v>1.9720899838779851</v>
      </c>
    </row>
    <row r="108" spans="15:25">
      <c r="O108" s="13">
        <f t="shared" si="99"/>
        <v>1.2617382579102465</v>
      </c>
      <c r="P108" s="13">
        <f t="shared" si="99"/>
        <v>1.2536809944263723</v>
      </c>
      <c r="Q108" s="13">
        <f t="shared" si="99"/>
        <v>5.6293628876817596</v>
      </c>
      <c r="R108" s="13">
        <f t="shared" si="99"/>
        <v>20.938642689585837</v>
      </c>
      <c r="S108" s="13">
        <f t="shared" si="99"/>
        <v>19.211691922035339</v>
      </c>
      <c r="T108" s="13">
        <f t="shared" si="99"/>
        <v>5.9416981851741237</v>
      </c>
      <c r="U108" s="13">
        <f t="shared" si="99"/>
        <v>34.953416605824643</v>
      </c>
      <c r="V108" s="13">
        <f t="shared" si="99"/>
        <v>2.3444221630652948</v>
      </c>
      <c r="W108" s="13">
        <f t="shared" si="99"/>
        <v>1.7790731686114081</v>
      </c>
      <c r="X108" s="13">
        <f t="shared" si="99"/>
        <v>9.0797679205581225</v>
      </c>
      <c r="Y108" s="13">
        <f t="shared" si="99"/>
        <v>12.843405289793344</v>
      </c>
    </row>
    <row r="109" spans="15:25">
      <c r="O109" s="13">
        <f t="shared" si="99"/>
        <v>5.4096652524645163</v>
      </c>
      <c r="P109" s="13">
        <f t="shared" si="99"/>
        <v>3.1920399008873628</v>
      </c>
      <c r="Q109" s="13">
        <f t="shared" si="99"/>
        <v>6.888408054655148</v>
      </c>
      <c r="R109" s="13">
        <f t="shared" si="99"/>
        <v>35.406266262447971</v>
      </c>
      <c r="S109" s="13">
        <f t="shared" si="99"/>
        <v>20.01649619765395</v>
      </c>
      <c r="T109" s="13">
        <f t="shared" si="99"/>
        <v>9.0684200342137853</v>
      </c>
      <c r="U109" s="13">
        <f t="shared" si="99"/>
        <v>48.857399871256185</v>
      </c>
      <c r="V109" s="13">
        <f t="shared" si="99"/>
        <v>2.3895490270099424</v>
      </c>
      <c r="W109" s="13">
        <f t="shared" si="99"/>
        <v>2.1239436212158624</v>
      </c>
      <c r="X109" s="13">
        <f t="shared" si="99"/>
        <v>23.425281592639774</v>
      </c>
      <c r="Y109" s="13">
        <f t="shared" si="99"/>
        <v>21.793893288540222</v>
      </c>
    </row>
    <row r="110" spans="15:25">
      <c r="O110" s="13">
        <f t="shared" si="99"/>
        <v>5.501041127259362</v>
      </c>
      <c r="P110" s="13">
        <f t="shared" si="99"/>
        <v>6.609262528107557</v>
      </c>
      <c r="Q110" s="13">
        <f t="shared" si="99"/>
        <v>7.7116747567463761</v>
      </c>
      <c r="R110" s="13">
        <f t="shared" si="99"/>
        <v>35.888842266455725</v>
      </c>
      <c r="S110" s="13">
        <f t="shared" si="99"/>
        <v>22.059764287856357</v>
      </c>
      <c r="T110" s="13">
        <f t="shared" si="99"/>
        <v>10.715806818818224</v>
      </c>
      <c r="U110" s="13">
        <f t="shared" si="99"/>
        <v>53.706215020578156</v>
      </c>
      <c r="V110" s="13">
        <f t="shared" si="99"/>
        <v>3.5541484099546818</v>
      </c>
      <c r="W110" s="13">
        <f t="shared" si="99"/>
        <v>5.4944562996940247</v>
      </c>
      <c r="X110" s="13">
        <f t="shared" si="99"/>
        <v>26.750339729155389</v>
      </c>
      <c r="Y110" s="13">
        <f t="shared" si="99"/>
        <v>35.655036399475584</v>
      </c>
    </row>
    <row r="111" spans="15:25">
      <c r="O111" s="13">
        <f t="shared" si="99"/>
        <v>5.6100215950785239</v>
      </c>
      <c r="P111" s="13">
        <f t="shared" si="99"/>
        <v>7.2260224732070553</v>
      </c>
      <c r="Q111" s="13">
        <f t="shared" si="99"/>
        <v>8.909936560710408</v>
      </c>
      <c r="R111" s="13">
        <f t="shared" si="99"/>
        <v>36.444046901397975</v>
      </c>
      <c r="S111" s="13">
        <f t="shared" si="99"/>
        <v>22.331496125608822</v>
      </c>
      <c r="T111" s="13">
        <f t="shared" si="99"/>
        <v>11.353354732539049</v>
      </c>
      <c r="U111" s="13">
        <f t="shared" si="99"/>
        <v>55.322488022100131</v>
      </c>
      <c r="V111" s="13">
        <f t="shared" si="99"/>
        <v>7.0945237209441716</v>
      </c>
      <c r="W111" s="13">
        <f t="shared" si="99"/>
        <v>6.4521069080700615</v>
      </c>
      <c r="X111" s="13">
        <f t="shared" si="99"/>
        <v>36.731455028568391</v>
      </c>
      <c r="Y111" s="13">
        <f t="shared" si="99"/>
        <v>36.12037459011529</v>
      </c>
    </row>
    <row r="112" spans="15:25">
      <c r="O112" s="13">
        <f t="shared" si="99"/>
        <v>7.0215202730083996</v>
      </c>
      <c r="P112" s="13">
        <f t="shared" si="99"/>
        <v>7.6622626277618373</v>
      </c>
      <c r="Q112" s="13">
        <f t="shared" si="99"/>
        <v>11.029535300102658</v>
      </c>
      <c r="R112" s="13">
        <f t="shared" si="99"/>
        <v>41.555658233168302</v>
      </c>
      <c r="S112" s="13">
        <f t="shared" si="99"/>
        <v>34.23167571223253</v>
      </c>
      <c r="T112" s="13">
        <f t="shared" si="99"/>
        <v>12.121913438276472</v>
      </c>
      <c r="U112" s="13">
        <f t="shared" si="99"/>
        <v>56.26071963391388</v>
      </c>
      <c r="V112" s="13">
        <f t="shared" si="99"/>
        <v>7.6053783626067784</v>
      </c>
      <c r="W112" s="13">
        <f t="shared" si="99"/>
        <v>9.6100901924691833</v>
      </c>
      <c r="X112" s="13">
        <f t="shared" si="99"/>
        <v>37.273967078841075</v>
      </c>
      <c r="Y112" s="13">
        <f t="shared" si="99"/>
        <v>38.614415350397216</v>
      </c>
    </row>
    <row r="113" spans="15:25">
      <c r="O113" s="13">
        <f t="shared" si="99"/>
        <v>9.3288203674608621</v>
      </c>
      <c r="P113" s="13">
        <f t="shared" si="99"/>
        <v>8.1030773324827425</v>
      </c>
      <c r="Q113" s="13">
        <f t="shared" si="99"/>
        <v>11.215613061520392</v>
      </c>
      <c r="R113" s="13">
        <f t="shared" si="99"/>
        <v>45.332919531506086</v>
      </c>
      <c r="S113" s="13">
        <f t="shared" si="99"/>
        <v>35.810868652725368</v>
      </c>
      <c r="T113" s="13">
        <f t="shared" si="99"/>
        <v>12.995349415665673</v>
      </c>
      <c r="U113" s="13">
        <f t="shared" si="99"/>
        <v>57.107592372836848</v>
      </c>
      <c r="V113" s="13">
        <f t="shared" si="99"/>
        <v>8.8494859930456169</v>
      </c>
      <c r="W113" s="13">
        <f t="shared" si="99"/>
        <v>9.7839215010095373</v>
      </c>
      <c r="X113" s="13">
        <f t="shared" si="99"/>
        <v>41.510875376811832</v>
      </c>
      <c r="Y113" s="13">
        <f t="shared" si="99"/>
        <v>42.102136253360769</v>
      </c>
    </row>
    <row r="114" spans="15:25">
      <c r="O114" s="13">
        <f t="shared" si="99"/>
        <v>9.7566007009491784</v>
      </c>
      <c r="P114" s="13">
        <f t="shared" si="99"/>
        <v>8.4533564997063024</v>
      </c>
      <c r="Q114" s="13">
        <f t="shared" si="99"/>
        <v>12.413012679031945</v>
      </c>
      <c r="R114" s="13">
        <f t="shared" si="99"/>
        <v>51.550060384084716</v>
      </c>
      <c r="S114" s="13">
        <f t="shared" si="99"/>
        <v>36.360836015634092</v>
      </c>
      <c r="T114" s="13">
        <f t="shared" si="99"/>
        <v>14.160625255721516</v>
      </c>
      <c r="U114" s="13">
        <f t="shared" si="99"/>
        <v>57.167817767616675</v>
      </c>
      <c r="V114" s="13">
        <f t="shared" si="99"/>
        <v>9.0536415191265416</v>
      </c>
      <c r="W114" s="13">
        <f t="shared" si="99"/>
        <v>10.543492339788664</v>
      </c>
      <c r="X114" s="13">
        <f t="shared" si="99"/>
        <v>42.646151763777745</v>
      </c>
      <c r="Y114" s="13">
        <f t="shared" si="99"/>
        <v>47.753334933183773</v>
      </c>
    </row>
    <row r="115" spans="15:25">
      <c r="O115" s="13">
        <f t="shared" si="99"/>
        <v>10.049959485588344</v>
      </c>
      <c r="P115" s="13">
        <f t="shared" si="99"/>
        <v>9.514722140810397</v>
      </c>
      <c r="Q115" s="13">
        <f t="shared" si="99"/>
        <v>12.465208145778107</v>
      </c>
      <c r="R115" s="13">
        <f t="shared" si="99"/>
        <v>56.325468628732509</v>
      </c>
      <c r="S115" s="13">
        <f t="shared" si="99"/>
        <v>40.500115424466259</v>
      </c>
      <c r="T115" s="13">
        <f t="shared" si="99"/>
        <v>14.936216766044911</v>
      </c>
      <c r="U115" s="13">
        <f t="shared" si="99"/>
        <v>58.169525824965177</v>
      </c>
      <c r="V115" s="13">
        <f t="shared" si="99"/>
        <v>9.5653025186696201</v>
      </c>
      <c r="W115" s="13">
        <f t="shared" si="99"/>
        <v>11.875853941173757</v>
      </c>
      <c r="X115" s="13">
        <f t="shared" si="99"/>
        <v>44.244321517352709</v>
      </c>
      <c r="Y115" s="13">
        <f t="shared" si="99"/>
        <v>52.776255628100536</v>
      </c>
    </row>
    <row r="116" spans="15:25">
      <c r="O116" s="13">
        <f t="shared" si="99"/>
        <v>10.956766061855379</v>
      </c>
      <c r="P116" s="13">
        <f t="shared" si="99"/>
        <v>10.38212223514077</v>
      </c>
      <c r="Q116" s="13">
        <f t="shared" si="99"/>
        <v>12.478869871938517</v>
      </c>
      <c r="R116" s="13">
        <f t="shared" si="99"/>
        <v>58.895429324541801</v>
      </c>
      <c r="S116" s="13">
        <f t="shared" si="99"/>
        <v>41.007572080204845</v>
      </c>
      <c r="T116" s="13">
        <f t="shared" si="99"/>
        <v>15.295618004664922</v>
      </c>
      <c r="U116" s="13">
        <f t="shared" si="99"/>
        <v>58.550260664280223</v>
      </c>
      <c r="V116" s="13">
        <f t="shared" si="99"/>
        <v>10.020956654721653</v>
      </c>
      <c r="W116" s="13">
        <f t="shared" si="99"/>
        <v>11.977184534172361</v>
      </c>
      <c r="X116" s="13">
        <f t="shared" si="99"/>
        <v>45.817739636433537</v>
      </c>
      <c r="Y116" s="13">
        <f t="shared" si="99"/>
        <v>53.667078022536543</v>
      </c>
    </row>
    <row r="117" spans="15:25">
      <c r="O117" s="13">
        <f t="shared" si="99"/>
        <v>11.117388812387626</v>
      </c>
      <c r="P117" s="13">
        <f t="shared" si="99"/>
        <v>10.538582248528567</v>
      </c>
      <c r="Q117" s="13">
        <f t="shared" si="99"/>
        <v>13.299586518661917</v>
      </c>
      <c r="R117" s="13">
        <f t="shared" si="99"/>
        <v>62.864984458656039</v>
      </c>
      <c r="S117" s="13">
        <f t="shared" si="99"/>
        <v>41.418432135972083</v>
      </c>
      <c r="T117" s="13">
        <f t="shared" si="99"/>
        <v>15.434613082262491</v>
      </c>
      <c r="U117" s="13">
        <f t="shared" si="99"/>
        <v>60.828772528529441</v>
      </c>
      <c r="V117" s="13">
        <f t="shared" si="99"/>
        <v>10.416150615293668</v>
      </c>
      <c r="W117" s="13">
        <f t="shared" si="99"/>
        <v>12.102891674802354</v>
      </c>
      <c r="X117" s="13">
        <f t="shared" si="99"/>
        <v>49.383393981794271</v>
      </c>
      <c r="Y117" s="13">
        <f t="shared" si="99"/>
        <v>53.730538722728099</v>
      </c>
    </row>
    <row r="118" spans="15:25">
      <c r="O118" s="13">
        <f t="shared" si="99"/>
        <v>11.402479303939892</v>
      </c>
      <c r="P118" s="13">
        <f t="shared" si="99"/>
        <v>10.633649508912077</v>
      </c>
      <c r="Q118" s="13">
        <f t="shared" si="99"/>
        <v>14.107498557485606</v>
      </c>
      <c r="R118" s="13">
        <f t="shared" si="99"/>
        <v>63.215276212546406</v>
      </c>
      <c r="S118" s="13">
        <f t="shared" si="99"/>
        <v>42.583794132958303</v>
      </c>
      <c r="T118" s="13">
        <f t="shared" si="99"/>
        <v>15.759707166027706</v>
      </c>
      <c r="U118" s="13">
        <f t="shared" si="99"/>
        <v>64.424206264550662</v>
      </c>
      <c r="V118" s="13">
        <f t="shared" si="99"/>
        <v>10.490191752769325</v>
      </c>
      <c r="W118" s="13">
        <f t="shared" si="99"/>
        <v>12.140765696502653</v>
      </c>
      <c r="X118" s="13">
        <f t="shared" si="99"/>
        <v>49.68076684878838</v>
      </c>
      <c r="Y118" s="13">
        <f t="shared" si="99"/>
        <v>54.592415697144304</v>
      </c>
    </row>
    <row r="119" spans="15:25">
      <c r="O119" s="13">
        <f t="shared" si="99"/>
        <v>11.610617252299411</v>
      </c>
      <c r="P119" s="13">
        <f t="shared" si="99"/>
        <v>10.811307067570201</v>
      </c>
      <c r="Q119" s="13">
        <f t="shared" si="99"/>
        <v>14.353962082098889</v>
      </c>
      <c r="R119" s="13">
        <f t="shared" si="99"/>
        <v>64.083445340965497</v>
      </c>
      <c r="S119" s="13">
        <f t="shared" si="99"/>
        <v>42.563389492043939</v>
      </c>
      <c r="T119" s="13">
        <f t="shared" si="99"/>
        <v>15.796748906401403</v>
      </c>
      <c r="U119" s="13">
        <f t="shared" si="99"/>
        <v>65.221990382063453</v>
      </c>
      <c r="V119" s="13">
        <f t="shared" si="99"/>
        <v>10.768045617394346</v>
      </c>
      <c r="W119" s="13">
        <f t="shared" si="99"/>
        <v>12.315106668114517</v>
      </c>
      <c r="X119" s="13">
        <f t="shared" si="99"/>
        <v>50.16416870052285</v>
      </c>
      <c r="Y119" s="13">
        <f t="shared" si="99"/>
        <v>55.562663337466404</v>
      </c>
    </row>
    <row r="120" spans="15:25">
      <c r="O120" s="13">
        <f t="shared" si="99"/>
        <v>11.673953581066307</v>
      </c>
      <c r="P120" s="13">
        <f t="shared" si="99"/>
        <v>10.846126468267062</v>
      </c>
      <c r="Q120" s="13">
        <f t="shared" si="99"/>
        <v>14.980252993121203</v>
      </c>
      <c r="R120" s="13">
        <f t="shared" si="99"/>
        <v>66.491693753448473</v>
      </c>
      <c r="S120" s="13">
        <f t="shared" si="99"/>
        <v>42.560102297028287</v>
      </c>
      <c r="T120" s="13">
        <f t="shared" si="99"/>
        <v>16.477032073332371</v>
      </c>
      <c r="U120" s="13">
        <f t="shared" si="99"/>
        <v>66.544821001473466</v>
      </c>
      <c r="V120" s="13">
        <f t="shared" si="99"/>
        <v>10.856563258141488</v>
      </c>
      <c r="W120" s="13">
        <f t="shared" si="99"/>
        <v>12.321266316279072</v>
      </c>
      <c r="X120" s="13">
        <f t="shared" si="99"/>
        <v>50.47089466672756</v>
      </c>
      <c r="Y120" s="13">
        <f t="shared" si="99"/>
        <v>56.104514019770967</v>
      </c>
    </row>
    <row r="121" spans="15:25">
      <c r="O121" s="13">
        <f t="shared" si="99"/>
        <v>11.67460806284236</v>
      </c>
      <c r="P121" s="13">
        <f t="shared" si="99"/>
        <v>10.854850751657699</v>
      </c>
      <c r="Q121" s="13">
        <f t="shared" si="99"/>
        <v>14.991555431744061</v>
      </c>
      <c r="R121" s="13">
        <f t="shared" si="99"/>
        <v>67.072703633073829</v>
      </c>
      <c r="S121" s="13">
        <f t="shared" si="99"/>
        <v>42.110545405368811</v>
      </c>
      <c r="T121" s="13">
        <f t="shared" si="99"/>
        <v>16.478757670564868</v>
      </c>
      <c r="U121" s="13">
        <f t="shared" si="99"/>
        <v>66.719934079251999</v>
      </c>
      <c r="V121" s="13">
        <f t="shared" si="99"/>
        <v>11.01335540638536</v>
      </c>
      <c r="W121" s="13">
        <f t="shared" si="99"/>
        <v>12.322723882386287</v>
      </c>
      <c r="X121" s="13">
        <f t="shared" si="99"/>
        <v>51.097679087437093</v>
      </c>
      <c r="Y121" s="13">
        <f t="shared" si="99"/>
        <v>56.386297871412843</v>
      </c>
    </row>
    <row r="122" spans="15:25">
      <c r="O122" s="13">
        <f t="shared" si="99"/>
        <v>11.677979283760134</v>
      </c>
      <c r="P122" s="13">
        <f t="shared" si="99"/>
        <v>10.856911777023278</v>
      </c>
      <c r="Q122" s="13">
        <f t="shared" si="99"/>
        <v>14.996789283106626</v>
      </c>
      <c r="R122" s="13">
        <f t="shared" si="99"/>
        <v>68.693666259715869</v>
      </c>
      <c r="S122" s="13">
        <f t="shared" si="99"/>
        <v>41.96289367560685</v>
      </c>
      <c r="T122" s="13">
        <f t="shared" si="99"/>
        <v>16.548706296365765</v>
      </c>
      <c r="U122" s="13">
        <f t="shared" si="99"/>
        <v>66.799320547088143</v>
      </c>
      <c r="V122" s="13">
        <f t="shared" si="99"/>
        <v>11.046118341436133</v>
      </c>
      <c r="W122" s="13">
        <f t="shared" si="99"/>
        <v>12.321846726718917</v>
      </c>
      <c r="X122" s="13">
        <f t="shared" si="99"/>
        <v>51.012723373203613</v>
      </c>
      <c r="Y122" s="13">
        <f t="shared" si="99"/>
        <v>55.959894520367868</v>
      </c>
    </row>
    <row r="123" spans="15:25">
      <c r="O123" s="13">
        <f t="shared" si="99"/>
        <v>11.679562018339885</v>
      </c>
      <c r="P123" s="13">
        <f t="shared" si="99"/>
        <v>10.855667318085496</v>
      </c>
      <c r="Q123" s="13">
        <f t="shared" si="99"/>
        <v>15.12952245840342</v>
      </c>
      <c r="R123" s="13">
        <f t="shared" si="99"/>
        <v>69.272251371213699</v>
      </c>
      <c r="S123" s="13">
        <f t="shared" si="99"/>
        <v>41.6002996811579</v>
      </c>
      <c r="T123" s="13">
        <f t="shared" si="99"/>
        <v>16.555167521909855</v>
      </c>
      <c r="U123" s="13">
        <f t="shared" si="99"/>
        <v>66.873939951862795</v>
      </c>
      <c r="V123" s="13">
        <f t="shared" si="99"/>
        <v>11.118083605248179</v>
      </c>
      <c r="W123" s="13">
        <f t="shared" si="99"/>
        <v>12.314884044272537</v>
      </c>
      <c r="X123" s="13">
        <f t="shared" si="99"/>
        <v>50.900484976719795</v>
      </c>
      <c r="Y123" s="13">
        <f t="shared" si="99"/>
        <v>55.808898088801655</v>
      </c>
    </row>
    <row r="124" spans="15:25">
      <c r="O124" s="13">
        <f t="shared" si="99"/>
        <v>11.680493052080333</v>
      </c>
      <c r="P124" s="13">
        <f t="shared" si="99"/>
        <v>10.853978315235301</v>
      </c>
      <c r="Q124" s="13">
        <f t="shared" si="99"/>
        <v>15.147160983520596</v>
      </c>
      <c r="R124" s="13">
        <f t="shared" si="99"/>
        <v>69.285433156012189</v>
      </c>
      <c r="S124" s="13">
        <f t="shared" si="99"/>
        <v>41.503492394540757</v>
      </c>
      <c r="T124" s="13">
        <f t="shared" si="99"/>
        <v>16.57363730317465</v>
      </c>
      <c r="U124" s="13">
        <f t="shared" si="99"/>
        <v>66.988335176587185</v>
      </c>
      <c r="V124" s="13">
        <f t="shared" si="99"/>
        <v>11.126281327178509</v>
      </c>
      <c r="W124" s="13">
        <f t="shared" si="99"/>
        <v>12.314087261076246</v>
      </c>
      <c r="X124" s="13">
        <f t="shared" si="99"/>
        <v>50.709795529894343</v>
      </c>
      <c r="Y124" s="13">
        <f t="shared" si="99"/>
        <v>55.427872981084889</v>
      </c>
    </row>
    <row r="125" spans="15:25">
      <c r="O125" s="13">
        <f t="shared" si="99"/>
        <v>11.681575314430589</v>
      </c>
      <c r="P125" s="13">
        <f t="shared" si="99"/>
        <v>10.852440416436547</v>
      </c>
      <c r="Q125" s="13">
        <f t="shared" si="99"/>
        <v>15.377198606051891</v>
      </c>
      <c r="R125" s="13">
        <f t="shared" si="99"/>
        <v>69.088456727421971</v>
      </c>
      <c r="S125" s="13">
        <f t="shared" si="99"/>
        <v>41.157519441949439</v>
      </c>
      <c r="T125" s="13">
        <f t="shared" si="99"/>
        <v>16.564704321932084</v>
      </c>
      <c r="U125" s="13">
        <f t="shared" si="99"/>
        <v>67.075410738874666</v>
      </c>
      <c r="V125" s="13">
        <f t="shared" si="99"/>
        <v>11.129339989885052</v>
      </c>
      <c r="W125" s="13">
        <f t="shared" si="99"/>
        <v>12.313679216092828</v>
      </c>
      <c r="X125" s="13">
        <f t="shared" si="99"/>
        <v>50.378140721244279</v>
      </c>
      <c r="Y125" s="13">
        <f t="shared" si="99"/>
        <v>55.209506737983382</v>
      </c>
    </row>
    <row r="126" spans="15:25">
      <c r="O126" s="13">
        <f t="shared" si="99"/>
        <v>11.638195443244641</v>
      </c>
      <c r="P126" s="13">
        <f t="shared" si="99"/>
        <v>10.746144594115906</v>
      </c>
      <c r="Q126" s="13">
        <f t="shared" si="99"/>
        <v>15.416115630914776</v>
      </c>
      <c r="R126" s="13">
        <f t="shared" si="99"/>
        <v>68.65039306435699</v>
      </c>
      <c r="S126" s="13">
        <f t="shared" si="99"/>
        <v>40.679035529648459</v>
      </c>
      <c r="T126" s="13">
        <f t="shared" si="99"/>
        <v>16.555456737212896</v>
      </c>
      <c r="U126" s="13">
        <f t="shared" si="99"/>
        <v>67.220775156137066</v>
      </c>
      <c r="V126" s="13">
        <f t="shared" si="99"/>
        <v>11.118930017577929</v>
      </c>
      <c r="W126" s="13">
        <f t="shared" si="99"/>
        <v>12.307387227178653</v>
      </c>
      <c r="X126" s="13">
        <f t="shared" si="99"/>
        <v>49.924395675260634</v>
      </c>
      <c r="Y126" s="13">
        <f t="shared" ref="P126:Y141" si="100">NORMDIST(Y89,Y$41,Y$42,FALSE)</f>
        <v>53.722337182339444</v>
      </c>
    </row>
    <row r="127" spans="15:25">
      <c r="O127" s="13">
        <f t="shared" si="99"/>
        <v>11.242713289739099</v>
      </c>
      <c r="P127" s="13">
        <f t="shared" si="100"/>
        <v>10.732488006003994</v>
      </c>
      <c r="Q127" s="13">
        <f t="shared" si="100"/>
        <v>15.255213825027401</v>
      </c>
      <c r="R127" s="13">
        <f t="shared" si="100"/>
        <v>67.001381843271702</v>
      </c>
      <c r="S127" s="13">
        <f t="shared" si="100"/>
        <v>40.45460668802211</v>
      </c>
      <c r="T127" s="13">
        <f t="shared" si="100"/>
        <v>16.506868662757018</v>
      </c>
      <c r="U127" s="13">
        <f t="shared" si="100"/>
        <v>67.367305214469781</v>
      </c>
      <c r="V127" s="13">
        <f t="shared" si="100"/>
        <v>10.956469933531475</v>
      </c>
      <c r="W127" s="13">
        <f t="shared" si="100"/>
        <v>12.299607103648583</v>
      </c>
      <c r="X127" s="13">
        <f t="shared" si="100"/>
        <v>48.409877233998095</v>
      </c>
      <c r="Y127" s="13">
        <f t="shared" si="100"/>
        <v>51.601858882499101</v>
      </c>
    </row>
    <row r="128" spans="15:25">
      <c r="O128" s="13">
        <f t="shared" si="99"/>
        <v>11.221685830871873</v>
      </c>
      <c r="P128" s="13">
        <f t="shared" si="100"/>
        <v>10.707832402212166</v>
      </c>
      <c r="Q128" s="13">
        <f t="shared" si="100"/>
        <v>15.196828330369188</v>
      </c>
      <c r="R128" s="13">
        <f t="shared" si="100"/>
        <v>66.405100325518447</v>
      </c>
      <c r="S128" s="13">
        <f t="shared" si="100"/>
        <v>40.346629845880813</v>
      </c>
      <c r="T128" s="13">
        <f t="shared" si="100"/>
        <v>16.498335537488778</v>
      </c>
      <c r="U128" s="13">
        <f t="shared" si="100"/>
        <v>67.373233331585041</v>
      </c>
      <c r="V128" s="13">
        <f t="shared" si="100"/>
        <v>10.926532978257402</v>
      </c>
      <c r="W128" s="13">
        <f t="shared" si="100"/>
        <v>12.217058706690498</v>
      </c>
      <c r="X128" s="13">
        <f t="shared" si="100"/>
        <v>47.192532018590086</v>
      </c>
      <c r="Y128" s="13">
        <f t="shared" si="100"/>
        <v>51.491030707594106</v>
      </c>
    </row>
    <row r="129" spans="15:25">
      <c r="O129" s="13">
        <f t="shared" si="99"/>
        <v>11.172345167695697</v>
      </c>
      <c r="P129" s="13">
        <f t="shared" si="100"/>
        <v>10.68785816943489</v>
      </c>
      <c r="Q129" s="13">
        <f t="shared" si="100"/>
        <v>15.127084236243219</v>
      </c>
      <c r="R129" s="13">
        <f t="shared" si="100"/>
        <v>60.492566684413433</v>
      </c>
      <c r="S129" s="13">
        <f t="shared" si="100"/>
        <v>39.666606288486356</v>
      </c>
      <c r="T129" s="13">
        <f t="shared" si="100"/>
        <v>16.35810132136222</v>
      </c>
      <c r="U129" s="13">
        <f t="shared" si="100"/>
        <v>67.370909862486286</v>
      </c>
      <c r="V129" s="13">
        <f t="shared" si="100"/>
        <v>10.860237623415935</v>
      </c>
      <c r="W129" s="13">
        <f t="shared" si="100"/>
        <v>12.066136958196267</v>
      </c>
      <c r="X129" s="13">
        <f t="shared" si="100"/>
        <v>46.589938766359779</v>
      </c>
      <c r="Y129" s="13">
        <f t="shared" si="100"/>
        <v>48.95052049949107</v>
      </c>
    </row>
    <row r="130" spans="15:25">
      <c r="O130" s="13">
        <f t="shared" si="99"/>
        <v>10.767648108759589</v>
      </c>
      <c r="P130" s="13">
        <f t="shared" si="100"/>
        <v>10.437793506844963</v>
      </c>
      <c r="Q130" s="13">
        <f t="shared" si="100"/>
        <v>14.825206666187297</v>
      </c>
      <c r="R130" s="13">
        <f t="shared" si="100"/>
        <v>60.407627601751649</v>
      </c>
      <c r="S130" s="13">
        <f t="shared" si="100"/>
        <v>39.30771128810018</v>
      </c>
      <c r="T130" s="13">
        <f t="shared" si="100"/>
        <v>15.91401523139721</v>
      </c>
      <c r="U130" s="13">
        <f t="shared" si="100"/>
        <v>67.064324584086222</v>
      </c>
      <c r="V130" s="13">
        <f t="shared" si="100"/>
        <v>10.393868029551482</v>
      </c>
      <c r="W130" s="13">
        <f t="shared" si="100"/>
        <v>11.8562265263954</v>
      </c>
      <c r="X130" s="13">
        <f t="shared" si="100"/>
        <v>44.24902069025093</v>
      </c>
      <c r="Y130" s="13">
        <f t="shared" si="100"/>
        <v>48.807131018288615</v>
      </c>
    </row>
    <row r="131" spans="15:25">
      <c r="O131" s="13">
        <f t="shared" si="99"/>
        <v>9.7838132319743245</v>
      </c>
      <c r="P131" s="13">
        <f t="shared" si="100"/>
        <v>10.27981399433974</v>
      </c>
      <c r="Q131" s="13">
        <f t="shared" si="100"/>
        <v>14.097837756664822</v>
      </c>
      <c r="R131" s="13">
        <f t="shared" si="100"/>
        <v>56.998942617957788</v>
      </c>
      <c r="S131" s="13">
        <f t="shared" si="100"/>
        <v>39.28637368168436</v>
      </c>
      <c r="T131" s="13">
        <f t="shared" si="100"/>
        <v>15.877595333635844</v>
      </c>
      <c r="U131" s="13">
        <f t="shared" si="100"/>
        <v>66.517341627236632</v>
      </c>
      <c r="V131" s="13">
        <f t="shared" si="100"/>
        <v>10.238755820630315</v>
      </c>
      <c r="W131" s="13">
        <f t="shared" si="100"/>
        <v>11.764451939926191</v>
      </c>
      <c r="X131" s="13">
        <f t="shared" si="100"/>
        <v>43.920831103766432</v>
      </c>
      <c r="Y131" s="13">
        <f t="shared" si="100"/>
        <v>48.703347109046149</v>
      </c>
    </row>
    <row r="132" spans="15:25">
      <c r="O132" s="13">
        <f t="shared" si="99"/>
        <v>9.7174775835198073</v>
      </c>
      <c r="P132" s="13">
        <f t="shared" si="100"/>
        <v>9.9941163000364082</v>
      </c>
      <c r="Q132" s="13">
        <f t="shared" si="100"/>
        <v>13.675060992584838</v>
      </c>
      <c r="R132" s="13">
        <f t="shared" si="100"/>
        <v>56.483924670733998</v>
      </c>
      <c r="S132" s="13">
        <f t="shared" si="100"/>
        <v>38.419010474133437</v>
      </c>
      <c r="T132" s="13">
        <f t="shared" si="100"/>
        <v>15.575948726187494</v>
      </c>
      <c r="U132" s="13">
        <f t="shared" si="100"/>
        <v>64.051117158086598</v>
      </c>
      <c r="V132" s="13">
        <f t="shared" si="100"/>
        <v>9.9700080171114411</v>
      </c>
      <c r="W132" s="13">
        <f t="shared" si="100"/>
        <v>11.75875413368759</v>
      </c>
      <c r="X132" s="13">
        <f t="shared" si="100"/>
        <v>41.180336980744279</v>
      </c>
      <c r="Y132" s="13">
        <f t="shared" si="100"/>
        <v>46.501601892006981</v>
      </c>
    </row>
    <row r="133" spans="15:25">
      <c r="O133" s="13">
        <f t="shared" si="99"/>
        <v>9.1446588090502949</v>
      </c>
      <c r="P133" s="13">
        <f t="shared" si="100"/>
        <v>9.1921610501446764</v>
      </c>
      <c r="Q133" s="13">
        <f t="shared" si="100"/>
        <v>13.561294351031483</v>
      </c>
      <c r="R133" s="13">
        <f t="shared" si="100"/>
        <v>53.539270141304364</v>
      </c>
      <c r="S133" s="13">
        <f t="shared" si="100"/>
        <v>34.961710585863443</v>
      </c>
      <c r="T133" s="13">
        <f t="shared" si="100"/>
        <v>13.892116431544816</v>
      </c>
      <c r="U133" s="13">
        <f t="shared" si="100"/>
        <v>63.721871771347608</v>
      </c>
      <c r="V133" s="13">
        <f t="shared" si="100"/>
        <v>9.4643959425250017</v>
      </c>
      <c r="W133" s="13">
        <f t="shared" si="100"/>
        <v>11.66294604718348</v>
      </c>
      <c r="X133" s="13">
        <f t="shared" si="100"/>
        <v>39.697642704818598</v>
      </c>
      <c r="Y133" s="13">
        <f t="shared" si="100"/>
        <v>44.471070886512067</v>
      </c>
    </row>
    <row r="134" spans="15:25">
      <c r="O134" s="13">
        <f t="shared" si="99"/>
        <v>8.9994310875077268</v>
      </c>
      <c r="P134" s="13">
        <f t="shared" si="100"/>
        <v>8.6118593646443333</v>
      </c>
      <c r="Q134" s="13">
        <f t="shared" si="100"/>
        <v>12.499673826994933</v>
      </c>
      <c r="R134" s="13">
        <f t="shared" si="100"/>
        <v>51.940094241689458</v>
      </c>
      <c r="S134" s="13">
        <f t="shared" si="100"/>
        <v>34.755772321180288</v>
      </c>
      <c r="T134" s="13">
        <f t="shared" si="100"/>
        <v>13.87425767183931</v>
      </c>
      <c r="U134" s="13">
        <f t="shared" si="100"/>
        <v>57.711642798951161</v>
      </c>
      <c r="V134" s="13">
        <f t="shared" si="100"/>
        <v>8.787136442161426</v>
      </c>
      <c r="W134" s="13">
        <f t="shared" si="100"/>
        <v>11.24818065865127</v>
      </c>
      <c r="X134" s="13">
        <f t="shared" si="100"/>
        <v>39.175140044704996</v>
      </c>
      <c r="Y134" s="13">
        <f t="shared" si="100"/>
        <v>44.268683725379603</v>
      </c>
    </row>
    <row r="135" spans="15:25">
      <c r="O135" s="13">
        <f t="shared" si="99"/>
        <v>8.7157030165657225</v>
      </c>
      <c r="P135" s="13">
        <f t="shared" si="100"/>
        <v>8.4740868116773314</v>
      </c>
      <c r="Q135" s="13">
        <f t="shared" si="100"/>
        <v>9.5668617123450357</v>
      </c>
      <c r="R135" s="13">
        <f t="shared" si="100"/>
        <v>47.528888610507764</v>
      </c>
      <c r="S135" s="13">
        <f t="shared" si="100"/>
        <v>34.459345809346331</v>
      </c>
      <c r="T135" s="13">
        <f t="shared" si="100"/>
        <v>13.221400531260755</v>
      </c>
      <c r="U135" s="13">
        <f t="shared" si="100"/>
        <v>50.088900539445319</v>
      </c>
      <c r="V135" s="13">
        <f t="shared" si="100"/>
        <v>8.2743226327802457</v>
      </c>
      <c r="W135" s="13">
        <f t="shared" si="100"/>
        <v>10.94574964160949</v>
      </c>
      <c r="X135" s="13">
        <f t="shared" si="100"/>
        <v>39.104135496167828</v>
      </c>
      <c r="Y135" s="13">
        <f t="shared" si="100"/>
        <v>43.327860390429791</v>
      </c>
    </row>
    <row r="136" spans="15:25">
      <c r="O136" s="13">
        <f t="shared" si="99"/>
        <v>7.9804236875837944</v>
      </c>
      <c r="P136" s="13">
        <f t="shared" si="100"/>
        <v>8.0934646520297147</v>
      </c>
      <c r="Q136" s="13">
        <f t="shared" si="100"/>
        <v>5.961879351333411</v>
      </c>
      <c r="R136" s="13">
        <f t="shared" si="100"/>
        <v>45.916853107157792</v>
      </c>
      <c r="S136" s="13">
        <f t="shared" si="100"/>
        <v>33.308828114048289</v>
      </c>
      <c r="T136" s="13">
        <f t="shared" si="100"/>
        <v>13.184279392139196</v>
      </c>
      <c r="U136" s="13">
        <f t="shared" si="100"/>
        <v>35.42067155359031</v>
      </c>
      <c r="V136" s="13">
        <f t="shared" si="100"/>
        <v>8.0393484665302992</v>
      </c>
      <c r="W136" s="13">
        <f t="shared" si="100"/>
        <v>10.107149285427475</v>
      </c>
      <c r="X136" s="13">
        <f t="shared" si="100"/>
        <v>37.012684575890916</v>
      </c>
      <c r="Y136" s="13">
        <f t="shared" si="100"/>
        <v>43.277922058889459</v>
      </c>
    </row>
    <row r="137" spans="15:25">
      <c r="O137" s="13">
        <f t="shared" si="99"/>
        <v>7.1741472536222606</v>
      </c>
      <c r="P137" s="13">
        <f t="shared" si="100"/>
        <v>7.8674173330418693</v>
      </c>
      <c r="Q137" s="13">
        <f t="shared" si="100"/>
        <v>5.4886773468734065</v>
      </c>
      <c r="R137" s="13">
        <f t="shared" si="100"/>
        <v>44.440153339980164</v>
      </c>
      <c r="S137" s="13">
        <f t="shared" si="100"/>
        <v>30.095677380190981</v>
      </c>
      <c r="T137" s="13">
        <f t="shared" si="100"/>
        <v>12.331479177693213</v>
      </c>
      <c r="U137" s="13">
        <f t="shared" si="100"/>
        <v>26.487562941071229</v>
      </c>
      <c r="V137" s="13">
        <f t="shared" si="100"/>
        <v>7.9498739422584199</v>
      </c>
      <c r="W137" s="13">
        <f t="shared" si="100"/>
        <v>8.2333149632883327</v>
      </c>
      <c r="X137" s="13">
        <f t="shared" si="100"/>
        <v>34.793425270424486</v>
      </c>
      <c r="Y137" s="13">
        <f t="shared" si="100"/>
        <v>41.996726493071506</v>
      </c>
    </row>
    <row r="138" spans="15:25">
      <c r="O138" s="13">
        <f t="shared" si="99"/>
        <v>6.9153092052142782</v>
      </c>
      <c r="P138" s="13">
        <f t="shared" si="100"/>
        <v>7.4578261459377648</v>
      </c>
      <c r="Q138" s="13">
        <f t="shared" si="100"/>
        <v>4.8601589745529505</v>
      </c>
      <c r="R138" s="13">
        <f t="shared" si="100"/>
        <v>28.933265501848997</v>
      </c>
      <c r="S138" s="13">
        <f t="shared" si="100"/>
        <v>29.956398593555626</v>
      </c>
      <c r="T138" s="13">
        <f t="shared" si="100"/>
        <v>10.932299624974652</v>
      </c>
      <c r="U138" s="13">
        <f t="shared" si="100"/>
        <v>22.619670325120243</v>
      </c>
      <c r="V138" s="13">
        <f t="shared" si="100"/>
        <v>7.2559948143036195</v>
      </c>
      <c r="W138" s="13">
        <f t="shared" si="100"/>
        <v>6.6484789058525546</v>
      </c>
      <c r="X138" s="13">
        <f t="shared" si="100"/>
        <v>19.684187927315662</v>
      </c>
      <c r="Y138" s="13">
        <f t="shared" si="100"/>
        <v>36.872523551726033</v>
      </c>
    </row>
    <row r="139" spans="15:25">
      <c r="O139" s="13">
        <f t="shared" si="99"/>
        <v>6.5774187491524216</v>
      </c>
      <c r="P139" s="13">
        <f t="shared" si="100"/>
        <v>7.3266339440459056</v>
      </c>
      <c r="Q139" s="13">
        <f t="shared" si="100"/>
        <v>3.561417015778952</v>
      </c>
      <c r="R139" s="13">
        <f t="shared" si="100"/>
        <v>9.0697844730194586</v>
      </c>
      <c r="S139" s="13">
        <f t="shared" si="100"/>
        <v>26.813488263853731</v>
      </c>
      <c r="T139" s="13">
        <f t="shared" si="100"/>
        <v>5.1602326200038613</v>
      </c>
      <c r="U139" s="13">
        <f t="shared" si="100"/>
        <v>15.530260335089514</v>
      </c>
      <c r="V139" s="13">
        <f t="shared" si="100"/>
        <v>4.5336950208639371</v>
      </c>
      <c r="W139" s="13">
        <f t="shared" si="100"/>
        <v>6.2378052065113954</v>
      </c>
      <c r="X139" s="13">
        <f t="shared" si="100"/>
        <v>12.028538717341013</v>
      </c>
      <c r="Y139" s="13">
        <f t="shared" si="100"/>
        <v>30.798417077324331</v>
      </c>
    </row>
    <row r="140" spans="15:25">
      <c r="O140" s="13">
        <f t="shared" si="99"/>
        <v>4.7580737099825559</v>
      </c>
      <c r="P140" s="13">
        <f t="shared" si="100"/>
        <v>6.3641205815740225</v>
      </c>
      <c r="Q140" s="13">
        <f t="shared" si="100"/>
        <v>2.4636882605964656</v>
      </c>
      <c r="R140" s="13">
        <f t="shared" si="100"/>
        <v>6.0357621031288833</v>
      </c>
      <c r="S140" s="13">
        <f t="shared" si="100"/>
        <v>19.139364761143796</v>
      </c>
      <c r="T140" s="13">
        <f t="shared" si="100"/>
        <v>3.892195628656915</v>
      </c>
      <c r="U140" s="13">
        <f t="shared" si="100"/>
        <v>15.421285296597675</v>
      </c>
      <c r="V140" s="13">
        <f t="shared" si="100"/>
        <v>3.6561064401988261</v>
      </c>
      <c r="W140" s="13">
        <f t="shared" si="100"/>
        <v>5.8898467638766698</v>
      </c>
      <c r="X140" s="13">
        <f t="shared" si="100"/>
        <v>7.1423706118321313</v>
      </c>
      <c r="Y140" s="13">
        <f t="shared" si="100"/>
        <v>29.534931577264203</v>
      </c>
    </row>
    <row r="141" spans="15:25">
      <c r="O141" s="13">
        <f t="shared" si="99"/>
        <v>2.4647307853010325</v>
      </c>
      <c r="P141" s="13">
        <f t="shared" si="100"/>
        <v>5.2149815005919811</v>
      </c>
      <c r="Q141" s="13">
        <f t="shared" si="100"/>
        <v>0.63471972127984566</v>
      </c>
      <c r="R141" s="13">
        <f t="shared" si="100"/>
        <v>2.1842418818603346</v>
      </c>
      <c r="S141" s="13">
        <f t="shared" si="100"/>
        <v>1.2437285436766423</v>
      </c>
      <c r="T141" s="13">
        <f t="shared" si="100"/>
        <v>2.5865052002768283</v>
      </c>
      <c r="U141" s="13">
        <f t="shared" si="100"/>
        <v>8.114681656925212</v>
      </c>
      <c r="V141" s="13">
        <f t="shared" si="100"/>
        <v>0.98413762365155855</v>
      </c>
      <c r="W141" s="13">
        <f t="shared" si="100"/>
        <v>4.7383819180994902</v>
      </c>
      <c r="X141" s="13">
        <f t="shared" si="100"/>
        <v>2.1746565337132311</v>
      </c>
      <c r="Y141" s="13">
        <f t="shared" si="100"/>
        <v>1.7542354775869393</v>
      </c>
    </row>
    <row r="142" spans="15:25">
      <c r="O142" s="13">
        <f>SUM(O106:O141)</f>
        <v>308.71716866669198</v>
      </c>
      <c r="P142" s="13">
        <f t="shared" ref="P142:Y142" si="101">SUM(P106:P141)</f>
        <v>302.71347550130309</v>
      </c>
      <c r="Q142" s="13">
        <f t="shared" si="101"/>
        <v>393.21454346906893</v>
      </c>
      <c r="R142" s="13">
        <f t="shared" si="101"/>
        <v>1730.0394667809796</v>
      </c>
      <c r="S142" s="13">
        <f t="shared" si="101"/>
        <v>1173.856149190967</v>
      </c>
      <c r="T142" s="13">
        <f t="shared" si="101"/>
        <v>456.39931252122375</v>
      </c>
      <c r="U142" s="13">
        <f t="shared" si="101"/>
        <v>1859.486614071066</v>
      </c>
      <c r="V142" s="13">
        <f t="shared" si="101"/>
        <v>294.79361853573823</v>
      </c>
      <c r="W142" s="13">
        <f t="shared" si="101"/>
        <v>340.66655584500995</v>
      </c>
      <c r="X142" s="13">
        <f t="shared" si="101"/>
        <v>1325.0823531777819</v>
      </c>
      <c r="Y142" s="13">
        <f t="shared" si="101"/>
        <v>1510.1251540395035</v>
      </c>
    </row>
    <row r="144" spans="15:25">
      <c r="O144" s="12">
        <f>(1/O$142)*O106</f>
        <v>3.1918430120752314E-4</v>
      </c>
      <c r="P144" s="12">
        <f t="shared" ref="P144:X144" si="102">(1/P$142)*P106</f>
        <v>6.2463320596874974E-4</v>
      </c>
      <c r="Q144" s="12">
        <f t="shared" si="102"/>
        <v>1.1559272621530906E-2</v>
      </c>
      <c r="R144" s="12">
        <f t="shared" si="102"/>
        <v>3.9094456009577975E-3</v>
      </c>
      <c r="S144" s="12">
        <f t="shared" si="102"/>
        <v>3.534288651158175E-4</v>
      </c>
      <c r="T144" s="12">
        <f t="shared" si="102"/>
        <v>2.8433283798060937E-4</v>
      </c>
      <c r="U144" s="12">
        <f t="shared" si="102"/>
        <v>2.480621870864948E-4</v>
      </c>
      <c r="V144" s="12">
        <f t="shared" si="102"/>
        <v>3.5777252127399579E-3</v>
      </c>
      <c r="W144" s="12">
        <f t="shared" si="102"/>
        <v>3.0112936893375645E-4</v>
      </c>
      <c r="X144" s="12">
        <f t="shared" si="102"/>
        <v>2.0133167552600375E-3</v>
      </c>
      <c r="Y144" s="12">
        <f>(1/Y$142)*Y106</f>
        <v>1.3007754944404095E-3</v>
      </c>
    </row>
    <row r="145" spans="15:25">
      <c r="O145" s="12">
        <f t="shared" ref="O145:X179" si="103">(1/O$142)*O107</f>
        <v>4.0492280874197132E-3</v>
      </c>
      <c r="P145" s="12">
        <f t="shared" si="103"/>
        <v>2.7608009531271921E-3</v>
      </c>
      <c r="Q145" s="12">
        <f t="shared" si="103"/>
        <v>1.3611915480034801E-2</v>
      </c>
      <c r="R145" s="12">
        <f t="shared" si="103"/>
        <v>8.5792703227921315E-3</v>
      </c>
      <c r="S145" s="12">
        <f t="shared" si="103"/>
        <v>1.3255468326017633E-3</v>
      </c>
      <c r="T145" s="12">
        <f t="shared" si="103"/>
        <v>2.476731136330805E-3</v>
      </c>
      <c r="U145" s="12">
        <f t="shared" si="103"/>
        <v>1.3644424733606579E-2</v>
      </c>
      <c r="V145" s="12">
        <f t="shared" si="103"/>
        <v>6.4030420851650307E-3</v>
      </c>
      <c r="W145" s="12">
        <f t="shared" si="103"/>
        <v>1.39468096649358E-3</v>
      </c>
      <c r="X145" s="12">
        <f t="shared" si="103"/>
        <v>6.6840228995124328E-3</v>
      </c>
      <c r="Y145" s="12">
        <f t="shared" ref="Y145:Y179" si="104">(1/Y$142)*Y107</f>
        <v>1.3059116183865625E-3</v>
      </c>
    </row>
    <row r="146" spans="15:25">
      <c r="O146" s="12">
        <f t="shared" si="103"/>
        <v>4.0870362453747705E-3</v>
      </c>
      <c r="P146" s="12">
        <f t="shared" si="103"/>
        <v>4.1414773238959276E-3</v>
      </c>
      <c r="Q146" s="12">
        <f t="shared" si="103"/>
        <v>1.4316263172815674E-2</v>
      </c>
      <c r="R146" s="12">
        <f t="shared" si="103"/>
        <v>1.2102985562835509E-2</v>
      </c>
      <c r="S146" s="12">
        <f t="shared" si="103"/>
        <v>1.6366308542385046E-2</v>
      </c>
      <c r="T146" s="12">
        <f t="shared" si="103"/>
        <v>1.3018639647705034E-2</v>
      </c>
      <c r="U146" s="12">
        <f t="shared" si="103"/>
        <v>1.8797347795529114E-2</v>
      </c>
      <c r="V146" s="12">
        <f t="shared" si="103"/>
        <v>7.9527575078124618E-3</v>
      </c>
      <c r="W146" s="12">
        <f t="shared" si="103"/>
        <v>5.2223299824618458E-3</v>
      </c>
      <c r="X146" s="12">
        <f t="shared" si="103"/>
        <v>6.8522291454438528E-3</v>
      </c>
      <c r="Y146" s="12">
        <f t="shared" si="104"/>
        <v>8.5048615046494167E-3</v>
      </c>
    </row>
    <row r="147" spans="15:25">
      <c r="O147" s="12">
        <f t="shared" si="103"/>
        <v>1.7523046339884933E-2</v>
      </c>
      <c r="P147" s="12">
        <f t="shared" si="103"/>
        <v>1.0544756541152467E-2</v>
      </c>
      <c r="Q147" s="12">
        <f t="shared" si="103"/>
        <v>1.7518192470408981E-2</v>
      </c>
      <c r="R147" s="12">
        <f t="shared" si="103"/>
        <v>2.0465582977899979E-2</v>
      </c>
      <c r="S147" s="12">
        <f t="shared" si="103"/>
        <v>1.7051915783249518E-2</v>
      </c>
      <c r="T147" s="12">
        <f t="shared" si="103"/>
        <v>1.9869486621525267E-2</v>
      </c>
      <c r="U147" s="12">
        <f t="shared" si="103"/>
        <v>2.6274671461221366E-2</v>
      </c>
      <c r="V147" s="12">
        <f t="shared" si="103"/>
        <v>8.1058370221140132E-3</v>
      </c>
      <c r="W147" s="12">
        <f t="shared" si="103"/>
        <v>6.2346701922280107E-3</v>
      </c>
      <c r="X147" s="12">
        <f t="shared" si="103"/>
        <v>1.7678359036675573E-2</v>
      </c>
      <c r="Y147" s="12">
        <f t="shared" si="104"/>
        <v>1.4431845751488034E-2</v>
      </c>
    </row>
    <row r="148" spans="15:25">
      <c r="O148" s="12">
        <f t="shared" si="103"/>
        <v>1.7819032064260051E-2</v>
      </c>
      <c r="P148" s="12">
        <f t="shared" si="103"/>
        <v>2.1833393829469961E-2</v>
      </c>
      <c r="Q148" s="12">
        <f t="shared" si="103"/>
        <v>1.9611875717290179E-2</v>
      </c>
      <c r="R148" s="12">
        <f t="shared" si="103"/>
        <v>2.0744522281467236E-2</v>
      </c>
      <c r="S148" s="12">
        <f t="shared" si="103"/>
        <v>1.8792561851007177E-2</v>
      </c>
      <c r="T148" s="12">
        <f t="shared" si="103"/>
        <v>2.3479016126519498E-2</v>
      </c>
      <c r="U148" s="12">
        <f t="shared" si="103"/>
        <v>2.8882281063049166E-2</v>
      </c>
      <c r="V148" s="12">
        <f t="shared" si="103"/>
        <v>1.2056395343998289E-2</v>
      </c>
      <c r="W148" s="12">
        <f t="shared" si="103"/>
        <v>1.6128546243893073E-2</v>
      </c>
      <c r="X148" s="12">
        <f t="shared" si="103"/>
        <v>2.0187680912815222E-2</v>
      </c>
      <c r="Y148" s="12">
        <f t="shared" si="104"/>
        <v>2.3610649954475815E-2</v>
      </c>
    </row>
    <row r="149" spans="15:25">
      <c r="O149" s="12">
        <f t="shared" si="103"/>
        <v>1.8172042777236701E-2</v>
      </c>
      <c r="P149" s="12">
        <f t="shared" si="103"/>
        <v>2.3870831852597686E-2</v>
      </c>
      <c r="Q149" s="12">
        <f t="shared" si="103"/>
        <v>2.2659224356515396E-2</v>
      </c>
      <c r="R149" s="12">
        <f t="shared" si="103"/>
        <v>2.1065442494909128E-2</v>
      </c>
      <c r="S149" s="12">
        <f t="shared" si="103"/>
        <v>1.9024048339313045E-2</v>
      </c>
      <c r="T149" s="12">
        <f t="shared" si="103"/>
        <v>2.4875924264261658E-2</v>
      </c>
      <c r="U149" s="12">
        <f t="shared" si="103"/>
        <v>2.9751484954753118E-2</v>
      </c>
      <c r="V149" s="12">
        <f t="shared" si="103"/>
        <v>2.4066069530891465E-2</v>
      </c>
      <c r="W149" s="12">
        <f t="shared" si="103"/>
        <v>1.893965461935606E-2</v>
      </c>
      <c r="X149" s="12">
        <f t="shared" si="103"/>
        <v>2.7720129953040171E-2</v>
      </c>
      <c r="Y149" s="12">
        <f t="shared" si="104"/>
        <v>2.3918795401490552E-2</v>
      </c>
    </row>
    <row r="150" spans="15:25">
      <c r="O150" s="12">
        <f t="shared" si="103"/>
        <v>2.2744184598911046E-2</v>
      </c>
      <c r="P150" s="12">
        <f t="shared" si="103"/>
        <v>2.5311931076318583E-2</v>
      </c>
      <c r="Q150" s="12">
        <f t="shared" si="103"/>
        <v>2.8049662667093758E-2</v>
      </c>
      <c r="R150" s="12">
        <f t="shared" si="103"/>
        <v>2.4020063721719238E-2</v>
      </c>
      <c r="S150" s="12">
        <f t="shared" si="103"/>
        <v>2.9161729685383792E-2</v>
      </c>
      <c r="T150" s="12">
        <f t="shared" si="103"/>
        <v>2.6559885402353167E-2</v>
      </c>
      <c r="U150" s="12">
        <f t="shared" si="103"/>
        <v>3.0256049819438875E-2</v>
      </c>
      <c r="V150" s="12">
        <f t="shared" si="103"/>
        <v>2.5798992530378564E-2</v>
      </c>
      <c r="W150" s="12">
        <f t="shared" si="103"/>
        <v>2.8209667276060411E-2</v>
      </c>
      <c r="X150" s="12">
        <f t="shared" si="103"/>
        <v>2.8129547563177114E-2</v>
      </c>
      <c r="Y150" s="12">
        <f t="shared" si="104"/>
        <v>2.5570341138352496E-2</v>
      </c>
    </row>
    <row r="151" spans="15:25">
      <c r="O151" s="12">
        <f t="shared" si="103"/>
        <v>3.0218016081680153E-2</v>
      </c>
      <c r="P151" s="12">
        <f t="shared" si="103"/>
        <v>2.6768142115456837E-2</v>
      </c>
      <c r="Q151" s="12">
        <f t="shared" si="103"/>
        <v>2.8522884638428017E-2</v>
      </c>
      <c r="R151" s="12">
        <f t="shared" si="103"/>
        <v>2.6203401946578348E-2</v>
      </c>
      <c r="S151" s="12">
        <f t="shared" si="103"/>
        <v>3.0507033316992515E-2</v>
      </c>
      <c r="T151" s="12">
        <f t="shared" si="103"/>
        <v>2.8473639331043812E-2</v>
      </c>
      <c r="U151" s="12">
        <f t="shared" si="103"/>
        <v>3.0711483449621817E-2</v>
      </c>
      <c r="V151" s="12">
        <f t="shared" si="103"/>
        <v>3.0019259022639876E-2</v>
      </c>
      <c r="W151" s="12">
        <f t="shared" si="103"/>
        <v>2.8719935471038262E-2</v>
      </c>
      <c r="X151" s="12">
        <f t="shared" si="103"/>
        <v>3.1327015469839598E-2</v>
      </c>
      <c r="Y151" s="12">
        <f t="shared" si="104"/>
        <v>2.7879898656571492E-2</v>
      </c>
    </row>
    <row r="152" spans="15:25">
      <c r="O152" s="12">
        <f t="shared" si="103"/>
        <v>3.1603686776108461E-2</v>
      </c>
      <c r="P152" s="12">
        <f t="shared" si="103"/>
        <v>2.792527318351876E-2</v>
      </c>
      <c r="Q152" s="12">
        <f t="shared" si="103"/>
        <v>3.1568040615996135E-2</v>
      </c>
      <c r="R152" s="12">
        <f t="shared" si="103"/>
        <v>2.9797043000413168E-2</v>
      </c>
      <c r="S152" s="12">
        <f t="shared" si="103"/>
        <v>3.0975546740283577E-2</v>
      </c>
      <c r="T152" s="12">
        <f t="shared" si="103"/>
        <v>3.1026833010540548E-2</v>
      </c>
      <c r="U152" s="12">
        <f t="shared" si="103"/>
        <v>3.0743871633717411E-2</v>
      </c>
      <c r="V152" s="12">
        <f t="shared" si="103"/>
        <v>3.0711796151140079E-2</v>
      </c>
      <c r="W152" s="12">
        <f t="shared" si="103"/>
        <v>3.0949596192781377E-2</v>
      </c>
      <c r="X152" s="12">
        <f t="shared" si="103"/>
        <v>3.2183774586918866E-2</v>
      </c>
      <c r="Y152" s="12">
        <f t="shared" si="104"/>
        <v>3.162210417159543E-2</v>
      </c>
    </row>
    <row r="153" spans="15:25">
      <c r="O153" s="12">
        <f t="shared" si="103"/>
        <v>3.2553937732043771E-2</v>
      </c>
      <c r="P153" s="12">
        <f t="shared" si="103"/>
        <v>3.1431445610585113E-2</v>
      </c>
      <c r="Q153" s="12">
        <f t="shared" si="103"/>
        <v>3.1700781043869621E-2</v>
      </c>
      <c r="R153" s="12">
        <f t="shared" si="103"/>
        <v>3.2557331615986326E-2</v>
      </c>
      <c r="S153" s="12">
        <f t="shared" si="103"/>
        <v>3.4501770470239758E-2</v>
      </c>
      <c r="T153" s="12">
        <f t="shared" si="103"/>
        <v>3.2726203471987785E-2</v>
      </c>
      <c r="U153" s="12">
        <f t="shared" si="103"/>
        <v>3.128257304182027E-2</v>
      </c>
      <c r="V153" s="12">
        <f t="shared" si="103"/>
        <v>3.2447454480803169E-2</v>
      </c>
      <c r="W153" s="12">
        <f t="shared" si="103"/>
        <v>3.4860639347810855E-2</v>
      </c>
      <c r="X153" s="12">
        <f t="shared" si="103"/>
        <v>3.338986547609437E-2</v>
      </c>
      <c r="Y153" s="12">
        <f t="shared" si="104"/>
        <v>3.4948266034061412E-2</v>
      </c>
    </row>
    <row r="154" spans="15:25">
      <c r="O154" s="12">
        <f t="shared" si="103"/>
        <v>3.5491275425905799E-2</v>
      </c>
      <c r="P154" s="12">
        <f t="shared" si="103"/>
        <v>3.4296861802890162E-2</v>
      </c>
      <c r="Q154" s="12">
        <f t="shared" si="103"/>
        <v>3.173552473885069E-2</v>
      </c>
      <c r="R154" s="12">
        <f t="shared" si="103"/>
        <v>3.4042824140958099E-2</v>
      </c>
      <c r="S154" s="12">
        <f t="shared" si="103"/>
        <v>3.4934069313746541E-2</v>
      </c>
      <c r="T154" s="12">
        <f t="shared" si="103"/>
        <v>3.3513674506145619E-2</v>
      </c>
      <c r="U154" s="12">
        <f t="shared" si="103"/>
        <v>3.1487325706579437E-2</v>
      </c>
      <c r="V154" s="12">
        <f t="shared" si="103"/>
        <v>3.399312612157783E-2</v>
      </c>
      <c r="W154" s="12">
        <f t="shared" si="103"/>
        <v>3.5158087369226571E-2</v>
      </c>
      <c r="X154" s="12">
        <f t="shared" si="103"/>
        <v>3.4577277047388402E-2</v>
      </c>
      <c r="Y154" s="12">
        <f t="shared" si="104"/>
        <v>3.5538165746713112E-2</v>
      </c>
    </row>
    <row r="155" spans="15:25">
      <c r="O155" s="12">
        <f t="shared" si="103"/>
        <v>3.6011566380976273E-2</v>
      </c>
      <c r="P155" s="12">
        <f t="shared" si="103"/>
        <v>3.4813720238507193E-2</v>
      </c>
      <c r="Q155" s="12">
        <f t="shared" si="103"/>
        <v>3.3822722835550691E-2</v>
      </c>
      <c r="R155" s="12">
        <f t="shared" si="103"/>
        <v>3.6337312336363399E-2</v>
      </c>
      <c r="S155" s="12">
        <f t="shared" si="103"/>
        <v>3.5284078176459753E-2</v>
      </c>
      <c r="T155" s="12">
        <f t="shared" si="103"/>
        <v>3.381822158539019E-2</v>
      </c>
      <c r="U155" s="12">
        <f t="shared" si="103"/>
        <v>3.2712670297396766E-2</v>
      </c>
      <c r="V155" s="12">
        <f t="shared" si="103"/>
        <v>3.5333704532111182E-2</v>
      </c>
      <c r="W155" s="12">
        <f t="shared" si="103"/>
        <v>3.5527090837495362E-2</v>
      </c>
      <c r="X155" s="12">
        <f t="shared" si="103"/>
        <v>3.7268169682710024E-2</v>
      </c>
      <c r="Y155" s="12">
        <f t="shared" si="104"/>
        <v>3.5580189217431286E-2</v>
      </c>
    </row>
    <row r="156" spans="15:25">
      <c r="O156" s="12">
        <f t="shared" si="103"/>
        <v>3.6935034592295822E-2</v>
      </c>
      <c r="P156" s="12">
        <f t="shared" si="103"/>
        <v>3.5127770547057464E-2</v>
      </c>
      <c r="Q156" s="12">
        <f t="shared" si="103"/>
        <v>3.5877357009800763E-2</v>
      </c>
      <c r="R156" s="12">
        <f t="shared" si="103"/>
        <v>3.6539788499836211E-2</v>
      </c>
      <c r="S156" s="12">
        <f t="shared" si="103"/>
        <v>3.6276842066472512E-2</v>
      </c>
      <c r="T156" s="12">
        <f t="shared" si="103"/>
        <v>3.4530523455367473E-2</v>
      </c>
      <c r="U156" s="12">
        <f t="shared" si="103"/>
        <v>3.4646232877957407E-2</v>
      </c>
      <c r="V156" s="12">
        <f t="shared" si="103"/>
        <v>3.5584867151720878E-2</v>
      </c>
      <c r="W156" s="12">
        <f t="shared" si="103"/>
        <v>3.5638267062606026E-2</v>
      </c>
      <c r="X156" s="12">
        <f t="shared" si="103"/>
        <v>3.7492588086804647E-2</v>
      </c>
      <c r="Y156" s="12">
        <f t="shared" si="104"/>
        <v>3.6150921366426177E-2</v>
      </c>
    </row>
    <row r="157" spans="15:25">
      <c r="O157" s="12">
        <f t="shared" si="103"/>
        <v>3.7609237291350232E-2</v>
      </c>
      <c r="P157" s="12">
        <f t="shared" si="103"/>
        <v>3.5714654095481989E-2</v>
      </c>
      <c r="Q157" s="12">
        <f t="shared" si="103"/>
        <v>3.6504148487142618E-2</v>
      </c>
      <c r="R157" s="12">
        <f t="shared" si="103"/>
        <v>3.7041608917860812E-2</v>
      </c>
      <c r="S157" s="12">
        <f t="shared" si="103"/>
        <v>3.6259459492868046E-2</v>
      </c>
      <c r="T157" s="12">
        <f t="shared" si="103"/>
        <v>3.4611684270814527E-2</v>
      </c>
      <c r="U157" s="12">
        <f t="shared" si="103"/>
        <v>3.5075267489702293E-2</v>
      </c>
      <c r="V157" s="12">
        <f t="shared" si="103"/>
        <v>3.6527404056030888E-2</v>
      </c>
      <c r="W157" s="12">
        <f t="shared" si="103"/>
        <v>3.6150031333622934E-2</v>
      </c>
      <c r="X157" s="12">
        <f t="shared" si="103"/>
        <v>3.7857396998926367E-2</v>
      </c>
      <c r="Y157" s="12">
        <f t="shared" si="104"/>
        <v>3.6793416220396877E-2</v>
      </c>
    </row>
    <row r="158" spans="15:25">
      <c r="O158" s="12">
        <f t="shared" si="103"/>
        <v>3.7814397014213838E-2</v>
      </c>
      <c r="P158" s="12">
        <f t="shared" si="103"/>
        <v>3.5829678379218279E-2</v>
      </c>
      <c r="Q158" s="12">
        <f t="shared" si="103"/>
        <v>3.8096894537420843E-2</v>
      </c>
      <c r="R158" s="12">
        <f t="shared" si="103"/>
        <v>3.8433628266970755E-2</v>
      </c>
      <c r="S158" s="12">
        <f t="shared" si="103"/>
        <v>3.625665915398673E-2</v>
      </c>
      <c r="T158" s="12">
        <f t="shared" si="103"/>
        <v>3.6102228073724686E-2</v>
      </c>
      <c r="U158" s="12">
        <f t="shared" si="103"/>
        <v>3.5786663102555821E-2</v>
      </c>
      <c r="V158" s="12">
        <f t="shared" si="103"/>
        <v>3.6827673923427659E-2</v>
      </c>
      <c r="W158" s="12">
        <f t="shared" si="103"/>
        <v>3.6168112498500646E-2</v>
      </c>
      <c r="X158" s="12">
        <f t="shared" si="103"/>
        <v>3.8088873907111825E-2</v>
      </c>
      <c r="Y158" s="12">
        <f t="shared" si="104"/>
        <v>3.7152227992292168E-2</v>
      </c>
    </row>
    <row r="159" spans="15:25">
      <c r="O159" s="12">
        <f t="shared" si="103"/>
        <v>3.7816517018679024E-2</v>
      </c>
      <c r="P159" s="12">
        <f t="shared" si="103"/>
        <v>3.5858498646886207E-2</v>
      </c>
      <c r="Q159" s="12">
        <f t="shared" si="103"/>
        <v>3.8125638231698129E-2</v>
      </c>
      <c r="R159" s="12">
        <f t="shared" si="103"/>
        <v>3.8769464466538173E-2</v>
      </c>
      <c r="S159" s="12">
        <f t="shared" si="103"/>
        <v>3.5873684722264994E-2</v>
      </c>
      <c r="T159" s="12">
        <f t="shared" si="103"/>
        <v>3.6106008967308784E-2</v>
      </c>
      <c r="U159" s="12">
        <f t="shared" si="103"/>
        <v>3.5880835911573872E-2</v>
      </c>
      <c r="V159" s="12">
        <f t="shared" si="103"/>
        <v>3.7359544826952203E-2</v>
      </c>
      <c r="W159" s="12">
        <f t="shared" si="103"/>
        <v>3.6172391069678844E-2</v>
      </c>
      <c r="X159" s="12">
        <f t="shared" si="103"/>
        <v>3.8561889353439668E-2</v>
      </c>
      <c r="Y159" s="12">
        <f t="shared" si="104"/>
        <v>3.7338824348818064E-2</v>
      </c>
    </row>
    <row r="160" spans="15:25">
      <c r="O160" s="12">
        <f t="shared" si="103"/>
        <v>3.7827437114028223E-2</v>
      </c>
      <c r="P160" s="12">
        <f t="shared" si="103"/>
        <v>3.5865307149091689E-2</v>
      </c>
      <c r="Q160" s="12">
        <f t="shared" si="103"/>
        <v>3.8138948653322902E-2</v>
      </c>
      <c r="R160" s="12">
        <f t="shared" si="103"/>
        <v>3.9706415708267995E-2</v>
      </c>
      <c r="S160" s="12">
        <f t="shared" si="103"/>
        <v>3.5747901226677634E-2</v>
      </c>
      <c r="T160" s="12">
        <f t="shared" si="103"/>
        <v>3.6259270867320177E-2</v>
      </c>
      <c r="U160" s="12">
        <f t="shared" si="103"/>
        <v>3.5923528592034924E-2</v>
      </c>
      <c r="V160" s="12">
        <f t="shared" si="103"/>
        <v>3.7470683376061603E-2</v>
      </c>
      <c r="W160" s="12">
        <f t="shared" si="103"/>
        <v>3.6169816247899833E-2</v>
      </c>
      <c r="X160" s="12">
        <f t="shared" si="103"/>
        <v>3.8497775818133927E-2</v>
      </c>
      <c r="Y160" s="12">
        <f t="shared" si="104"/>
        <v>3.705646142684145E-2</v>
      </c>
    </row>
    <row r="161" spans="15:25">
      <c r="O161" s="12">
        <f t="shared" si="103"/>
        <v>3.783256392503969E-2</v>
      </c>
      <c r="P161" s="12">
        <f t="shared" si="103"/>
        <v>3.586119613640644E-2</v>
      </c>
      <c r="Q161" s="12">
        <f t="shared" si="103"/>
        <v>3.8476507824267543E-2</v>
      </c>
      <c r="R161" s="12">
        <f t="shared" si="103"/>
        <v>4.0040850339735902E-2</v>
      </c>
      <c r="S161" s="12">
        <f t="shared" si="103"/>
        <v>3.5439009890461642E-2</v>
      </c>
      <c r="T161" s="12">
        <f t="shared" si="103"/>
        <v>3.6273427824543437E-2</v>
      </c>
      <c r="U161" s="12">
        <f t="shared" si="103"/>
        <v>3.5963657627764462E-2</v>
      </c>
      <c r="V161" s="12">
        <f t="shared" si="103"/>
        <v>3.7714804209373752E-2</v>
      </c>
      <c r="W161" s="12">
        <f t="shared" si="103"/>
        <v>3.6149377838766573E-2</v>
      </c>
      <c r="X161" s="12">
        <f t="shared" si="103"/>
        <v>3.8413072858944519E-2</v>
      </c>
      <c r="Y161" s="12">
        <f t="shared" si="104"/>
        <v>3.6956472077506859E-2</v>
      </c>
    </row>
    <row r="162" spans="15:25">
      <c r="O162" s="12">
        <f t="shared" si="103"/>
        <v>3.7835579739626451E-2</v>
      </c>
      <c r="P162" s="12">
        <f t="shared" si="103"/>
        <v>3.5855616593416496E-2</v>
      </c>
      <c r="Q162" s="12">
        <f t="shared" si="103"/>
        <v>3.8521365079448297E-2</v>
      </c>
      <c r="R162" s="12">
        <f t="shared" si="103"/>
        <v>4.004846969469953E-2</v>
      </c>
      <c r="S162" s="12">
        <f t="shared" si="103"/>
        <v>3.5356540427159973E-2</v>
      </c>
      <c r="T162" s="12">
        <f t="shared" si="103"/>
        <v>3.6313896293180617E-2</v>
      </c>
      <c r="U162" s="12">
        <f t="shared" si="103"/>
        <v>3.6025177417075518E-2</v>
      </c>
      <c r="V162" s="12">
        <f t="shared" si="103"/>
        <v>3.7742612551939128E-2</v>
      </c>
      <c r="W162" s="12">
        <f t="shared" si="103"/>
        <v>3.6147038944083137E-2</v>
      </c>
      <c r="X162" s="12">
        <f t="shared" si="103"/>
        <v>3.8269165239642113E-2</v>
      </c>
      <c r="Y162" s="12">
        <f t="shared" si="104"/>
        <v>3.6704158481711477E-2</v>
      </c>
    </row>
    <row r="163" spans="15:25">
      <c r="O163" s="12">
        <f t="shared" si="103"/>
        <v>3.7839085415565792E-2</v>
      </c>
      <c r="P163" s="12">
        <f t="shared" si="103"/>
        <v>3.5850536215688983E-2</v>
      </c>
      <c r="Q163" s="12">
        <f t="shared" si="103"/>
        <v>3.910638317288357E-2</v>
      </c>
      <c r="R163" s="12">
        <f t="shared" si="103"/>
        <v>3.9934613084851939E-2</v>
      </c>
      <c r="S163" s="12">
        <f t="shared" si="103"/>
        <v>3.5061808442470227E-2</v>
      </c>
      <c r="T163" s="12">
        <f t="shared" si="103"/>
        <v>3.6294323561589022E-2</v>
      </c>
      <c r="U163" s="12">
        <f t="shared" si="103"/>
        <v>3.6072005160619661E-2</v>
      </c>
      <c r="V163" s="12">
        <f t="shared" si="103"/>
        <v>3.7752988158852654E-2</v>
      </c>
      <c r="W163" s="12">
        <f t="shared" si="103"/>
        <v>3.6145841159984822E-2</v>
      </c>
      <c r="X163" s="12">
        <f t="shared" si="103"/>
        <v>3.8018875280037188E-2</v>
      </c>
      <c r="Y163" s="12">
        <f t="shared" si="104"/>
        <v>3.6559557060751507E-2</v>
      </c>
    </row>
    <row r="164" spans="15:25">
      <c r="O164" s="12">
        <f t="shared" si="103"/>
        <v>3.7698568866475567E-2</v>
      </c>
      <c r="P164" s="12">
        <f t="shared" si="103"/>
        <v>3.5499392870832563E-2</v>
      </c>
      <c r="Q164" s="12">
        <f t="shared" si="103"/>
        <v>3.9205354651709212E-2</v>
      </c>
      <c r="R164" s="12">
        <f t="shared" si="103"/>
        <v>3.9681402871168156E-2</v>
      </c>
      <c r="S164" s="12">
        <f t="shared" si="103"/>
        <v>3.4654191280324119E-2</v>
      </c>
      <c r="T164" s="12">
        <f t="shared" si="103"/>
        <v>3.6274061513716732E-2</v>
      </c>
      <c r="U164" s="12">
        <f t="shared" si="103"/>
        <v>3.6150179650375272E-2</v>
      </c>
      <c r="V164" s="12">
        <f t="shared" si="103"/>
        <v>3.7717675412400307E-2</v>
      </c>
      <c r="W164" s="12">
        <f t="shared" si="103"/>
        <v>3.6127371519199078E-2</v>
      </c>
      <c r="X164" s="12">
        <f t="shared" si="103"/>
        <v>3.7676447471761354E-2</v>
      </c>
      <c r="Y164" s="12">
        <f t="shared" si="104"/>
        <v>3.5574758183873095E-2</v>
      </c>
    </row>
    <row r="165" spans="15:25">
      <c r="O165" s="12">
        <f t="shared" si="103"/>
        <v>3.6417518786839326E-2</v>
      </c>
      <c r="P165" s="12">
        <f t="shared" si="103"/>
        <v>3.5454278962080081E-2</v>
      </c>
      <c r="Q165" s="12">
        <f t="shared" si="103"/>
        <v>3.8796158683350956E-2</v>
      </c>
      <c r="R165" s="12">
        <f t="shared" si="103"/>
        <v>3.8728238938929349E-2</v>
      </c>
      <c r="S165" s="12">
        <f t="shared" si="103"/>
        <v>3.4463001889885582E-2</v>
      </c>
      <c r="T165" s="12">
        <f t="shared" si="103"/>
        <v>3.6167601943943348E-2</v>
      </c>
      <c r="U165" s="12">
        <f t="shared" si="103"/>
        <v>3.6228981001900959E-2</v>
      </c>
      <c r="V165" s="12">
        <f t="shared" si="103"/>
        <v>3.7166577716142818E-2</v>
      </c>
      <c r="W165" s="12">
        <f t="shared" si="103"/>
        <v>3.6104533575771459E-2</v>
      </c>
      <c r="X165" s="12">
        <f t="shared" si="103"/>
        <v>3.6533485724794874E-2</v>
      </c>
      <c r="Y165" s="12">
        <f t="shared" si="104"/>
        <v>3.4170584301881808E-2</v>
      </c>
    </row>
    <row r="166" spans="15:25">
      <c r="O166" s="12">
        <f t="shared" si="103"/>
        <v>3.6349406414087133E-2</v>
      </c>
      <c r="P166" s="12">
        <f t="shared" si="103"/>
        <v>3.5372830312491561E-2</v>
      </c>
      <c r="Q166" s="12">
        <f t="shared" si="103"/>
        <v>3.8647676142132832E-2</v>
      </c>
      <c r="R166" s="12">
        <f t="shared" si="103"/>
        <v>3.8383575404251302E-2</v>
      </c>
      <c r="S166" s="12">
        <f t="shared" si="103"/>
        <v>3.4371017158864058E-2</v>
      </c>
      <c r="T166" s="12">
        <f t="shared" si="103"/>
        <v>3.6148905322291786E-2</v>
      </c>
      <c r="U166" s="12">
        <f t="shared" si="103"/>
        <v>3.6232169041583738E-2</v>
      </c>
      <c r="V166" s="12">
        <f t="shared" si="103"/>
        <v>3.706502546605419E-2</v>
      </c>
      <c r="W166" s="12">
        <f t="shared" si="103"/>
        <v>3.5862219220159627E-2</v>
      </c>
      <c r="X166" s="12">
        <f t="shared" si="103"/>
        <v>3.5614791718729062E-2</v>
      </c>
      <c r="Y166" s="12">
        <f t="shared" si="104"/>
        <v>3.4097194242383402E-2</v>
      </c>
    </row>
    <row r="167" spans="15:25">
      <c r="O167" s="12">
        <f t="shared" si="103"/>
        <v>3.6189581602952492E-2</v>
      </c>
      <c r="P167" s="12">
        <f t="shared" ref="P167:X179" si="105">(1/P$142)*P129</f>
        <v>3.5306846356064785E-2</v>
      </c>
      <c r="Q167" s="12">
        <f t="shared" si="105"/>
        <v>3.8470307081694056E-2</v>
      </c>
      <c r="R167" s="12">
        <f t="shared" si="105"/>
        <v>3.4966003866356711E-2</v>
      </c>
      <c r="S167" s="12">
        <f t="shared" si="105"/>
        <v>3.379170975576945E-2</v>
      </c>
      <c r="T167" s="12">
        <f t="shared" si="105"/>
        <v>3.5841643211505771E-2</v>
      </c>
      <c r="U167" s="12">
        <f t="shared" si="105"/>
        <v>3.6230919519763483E-2</v>
      </c>
      <c r="V167" s="12">
        <f t="shared" si="105"/>
        <v>3.6840138118862754E-2</v>
      </c>
      <c r="W167" s="12">
        <f t="shared" si="105"/>
        <v>3.5419200244845551E-2</v>
      </c>
      <c r="X167" s="12">
        <f t="shared" si="105"/>
        <v>3.5160032623352704E-2</v>
      </c>
      <c r="Y167" s="12">
        <f t="shared" si="104"/>
        <v>3.241487658724912E-2</v>
      </c>
    </row>
    <row r="168" spans="15:25">
      <c r="O168" s="12">
        <f t="shared" si="103"/>
        <v>3.4878682501733274E-2</v>
      </c>
      <c r="P168" s="12">
        <f t="shared" si="105"/>
        <v>3.448076928045455E-2</v>
      </c>
      <c r="Q168" s="12">
        <f t="shared" si="105"/>
        <v>3.7702589877257373E-2</v>
      </c>
      <c r="R168" s="12">
        <f t="shared" si="105"/>
        <v>3.4916907250763414E-2</v>
      </c>
      <c r="S168" s="12">
        <f t="shared" si="105"/>
        <v>3.3485969567217784E-2</v>
      </c>
      <c r="T168" s="12">
        <f t="shared" si="105"/>
        <v>3.4868622267386011E-2</v>
      </c>
      <c r="U168" s="12">
        <f t="shared" si="105"/>
        <v>3.6066043216766687E-2</v>
      </c>
      <c r="V168" s="12">
        <f t="shared" si="105"/>
        <v>3.5258117462578044E-2</v>
      </c>
      <c r="W168" s="12">
        <f t="shared" si="105"/>
        <v>3.4803024608583893E-2</v>
      </c>
      <c r="X168" s="12">
        <f t="shared" si="105"/>
        <v>3.3393411801261971E-2</v>
      </c>
      <c r="Y168" s="12">
        <f t="shared" si="104"/>
        <v>3.231992453587848E-2</v>
      </c>
    </row>
    <row r="169" spans="15:25">
      <c r="O169" s="12">
        <f t="shared" si="103"/>
        <v>3.1691833901656009E-2</v>
      </c>
      <c r="P169" s="12">
        <f t="shared" si="105"/>
        <v>3.3958891249608374E-2</v>
      </c>
      <c r="Q169" s="12">
        <f t="shared" si="105"/>
        <v>3.5852788231811129E-2</v>
      </c>
      <c r="R169" s="12">
        <f t="shared" si="105"/>
        <v>3.2946614058472094E-2</v>
      </c>
      <c r="S169" s="12">
        <f t="shared" si="105"/>
        <v>3.3467792206703442E-2</v>
      </c>
      <c r="T169" s="12">
        <f t="shared" si="105"/>
        <v>3.4788823948759769E-2</v>
      </c>
      <c r="U169" s="12">
        <f t="shared" si="105"/>
        <v>3.5771885166522889E-2</v>
      </c>
      <c r="V169" s="12">
        <f t="shared" si="105"/>
        <v>3.4731945255419623E-2</v>
      </c>
      <c r="W169" s="12">
        <f t="shared" si="105"/>
        <v>3.4533627496086114E-2</v>
      </c>
      <c r="X169" s="12">
        <f t="shared" si="105"/>
        <v>3.3145736941131626E-2</v>
      </c>
      <c r="Y169" s="12">
        <f t="shared" si="104"/>
        <v>3.2251199166352086E-2</v>
      </c>
    </row>
    <row r="170" spans="15:25">
      <c r="O170" s="12">
        <f t="shared" si="103"/>
        <v>3.1476958749940241E-2</v>
      </c>
      <c r="P170" s="12">
        <f t="shared" si="105"/>
        <v>3.301510209773726E-2</v>
      </c>
      <c r="Q170" s="12">
        <f t="shared" si="105"/>
        <v>3.4777607338576343E-2</v>
      </c>
      <c r="R170" s="12">
        <f t="shared" si="105"/>
        <v>3.2648922614367609E-2</v>
      </c>
      <c r="S170" s="12">
        <f t="shared" si="105"/>
        <v>3.2728891440925015E-2</v>
      </c>
      <c r="T170" s="12">
        <f t="shared" si="105"/>
        <v>3.412789699472471E-2</v>
      </c>
      <c r="U170" s="12">
        <f t="shared" si="105"/>
        <v>3.4445591957156567E-2</v>
      </c>
      <c r="V170" s="12">
        <f t="shared" si="105"/>
        <v>3.3820297965177167E-2</v>
      </c>
      <c r="W170" s="12">
        <f t="shared" si="105"/>
        <v>3.4516902032019153E-2</v>
      </c>
      <c r="X170" s="12">
        <f t="shared" si="105"/>
        <v>3.1077568033403013E-2</v>
      </c>
      <c r="Y170" s="12">
        <f t="shared" si="104"/>
        <v>3.0793210594246244E-2</v>
      </c>
    </row>
    <row r="171" spans="15:25">
      <c r="O171" s="12">
        <f t="shared" si="103"/>
        <v>2.962147796491154E-2</v>
      </c>
      <c r="P171" s="12">
        <f t="shared" si="105"/>
        <v>3.0365879929600645E-2</v>
      </c>
      <c r="Q171" s="12">
        <f t="shared" si="105"/>
        <v>3.4488282735906088E-2</v>
      </c>
      <c r="R171" s="12">
        <f t="shared" si="105"/>
        <v>3.0946848999302255E-2</v>
      </c>
      <c r="S171" s="12">
        <f t="shared" si="105"/>
        <v>2.978364138566671E-2</v>
      </c>
      <c r="T171" s="12">
        <f t="shared" si="105"/>
        <v>3.0438513052972217E-2</v>
      </c>
      <c r="U171" s="12">
        <f t="shared" si="105"/>
        <v>3.4268529436648196E-2</v>
      </c>
      <c r="V171" s="12">
        <f t="shared" si="105"/>
        <v>3.2105158821060506E-2</v>
      </c>
      <c r="W171" s="12">
        <f t="shared" si="105"/>
        <v>3.4235664895997796E-2</v>
      </c>
      <c r="X171" s="12">
        <f t="shared" si="105"/>
        <v>2.9958623031705635E-2</v>
      </c>
      <c r="Y171" s="12">
        <f t="shared" si="104"/>
        <v>2.9448599520082389E-2</v>
      </c>
    </row>
    <row r="172" spans="15:25">
      <c r="O172" s="12">
        <f t="shared" si="103"/>
        <v>2.9151054754664479E-2</v>
      </c>
      <c r="P172" s="12">
        <f t="shared" si="105"/>
        <v>2.8448880084980761E-2</v>
      </c>
      <c r="Q172" s="12">
        <f t="shared" si="105"/>
        <v>3.1788432128472842E-2</v>
      </c>
      <c r="R172" s="12">
        <f t="shared" si="105"/>
        <v>3.0022490954112434E-2</v>
      </c>
      <c r="S172" s="12">
        <f t="shared" si="105"/>
        <v>2.960820399086745E-2</v>
      </c>
      <c r="T172" s="12">
        <f t="shared" si="105"/>
        <v>3.0399383371538538E-2</v>
      </c>
      <c r="U172" s="12">
        <f t="shared" si="105"/>
        <v>3.1036331405796039E-2</v>
      </c>
      <c r="V172" s="12">
        <f t="shared" si="105"/>
        <v>2.9807756646184489E-2</v>
      </c>
      <c r="W172" s="12">
        <f t="shared" si="105"/>
        <v>3.3018153574690075E-2</v>
      </c>
      <c r="X172" s="12">
        <f t="shared" si="105"/>
        <v>2.9564305909558056E-2</v>
      </c>
      <c r="Y172" s="12">
        <f t="shared" si="104"/>
        <v>2.9314579395597284E-2</v>
      </c>
    </row>
    <row r="173" spans="15:25">
      <c r="O173" s="12">
        <f t="shared" si="103"/>
        <v>2.8231999710957686E-2</v>
      </c>
      <c r="P173" s="12">
        <f t="shared" si="105"/>
        <v>2.7993754812678805E-2</v>
      </c>
      <c r="Q173" s="12">
        <f t="shared" si="105"/>
        <v>2.4329877597972376E-2</v>
      </c>
      <c r="R173" s="12">
        <f t="shared" si="105"/>
        <v>2.7472719277868853E-2</v>
      </c>
      <c r="S173" s="12">
        <f t="shared" si="105"/>
        <v>2.9355680279134752E-2</v>
      </c>
      <c r="T173" s="12">
        <f t="shared" si="105"/>
        <v>2.8968931741425282E-2</v>
      </c>
      <c r="U173" s="12">
        <f t="shared" si="105"/>
        <v>2.6936951393149972E-2</v>
      </c>
      <c r="V173" s="12">
        <f t="shared" si="105"/>
        <v>2.8068187750737009E-2</v>
      </c>
      <c r="W173" s="12">
        <f t="shared" si="105"/>
        <v>3.2130391004949077E-2</v>
      </c>
      <c r="X173" s="12">
        <f t="shared" si="105"/>
        <v>2.9510720901526753E-2</v>
      </c>
      <c r="Y173" s="12">
        <f t="shared" si="104"/>
        <v>2.8691569221617228E-2</v>
      </c>
    </row>
    <row r="174" spans="15:25">
      <c r="O174" s="12">
        <f t="shared" si="103"/>
        <v>2.5850274936279616E-2</v>
      </c>
      <c r="P174" s="12">
        <f t="shared" si="105"/>
        <v>2.6736387069081352E-2</v>
      </c>
      <c r="Q174" s="12">
        <f t="shared" si="105"/>
        <v>1.5161899401623696E-2</v>
      </c>
      <c r="R174" s="12">
        <f t="shared" si="105"/>
        <v>2.6540928105295531E-2</v>
      </c>
      <c r="S174" s="12">
        <f t="shared" si="105"/>
        <v>2.8375562147887588E-2</v>
      </c>
      <c r="T174" s="12">
        <f t="shared" si="105"/>
        <v>2.888759695825811E-2</v>
      </c>
      <c r="U174" s="12">
        <f t="shared" si="105"/>
        <v>1.9048629490288228E-2</v>
      </c>
      <c r="V174" s="12">
        <f t="shared" si="105"/>
        <v>2.7271107517395865E-2</v>
      </c>
      <c r="W174" s="12">
        <f t="shared" si="105"/>
        <v>2.9668745322995065E-2</v>
      </c>
      <c r="X174" s="12">
        <f t="shared" si="105"/>
        <v>2.793236547685353E-2</v>
      </c>
      <c r="Y174" s="12">
        <f t="shared" si="104"/>
        <v>2.8658500219748907E-2</v>
      </c>
    </row>
    <row r="175" spans="15:25">
      <c r="O175" s="12">
        <f t="shared" si="103"/>
        <v>2.323857556936804E-2</v>
      </c>
      <c r="P175" s="12">
        <f t="shared" si="105"/>
        <v>2.5989650179970274E-2</v>
      </c>
      <c r="Q175" s="12">
        <f t="shared" si="105"/>
        <v>1.3958480015643565E-2</v>
      </c>
      <c r="R175" s="12">
        <f t="shared" si="105"/>
        <v>2.5687363897349876E-2</v>
      </c>
      <c r="S175" s="12">
        <f t="shared" si="105"/>
        <v>2.5638301082235002E-2</v>
      </c>
      <c r="T175" s="12">
        <f t="shared" si="105"/>
        <v>2.7019057302194702E-2</v>
      </c>
      <c r="U175" s="12">
        <f t="shared" si="105"/>
        <v>1.4244556933421908E-2</v>
      </c>
      <c r="V175" s="12">
        <f t="shared" si="105"/>
        <v>2.6967591706177473E-2</v>
      </c>
      <c r="W175" s="12">
        <f t="shared" si="105"/>
        <v>2.4168251394287649E-2</v>
      </c>
      <c r="X175" s="12">
        <f t="shared" si="105"/>
        <v>2.6257556888433155E-2</v>
      </c>
      <c r="Y175" s="12">
        <f t="shared" si="104"/>
        <v>2.7810096653732654E-2</v>
      </c>
    </row>
    <row r="176" spans="15:25">
      <c r="O176" s="12">
        <f t="shared" si="103"/>
        <v>2.2400144556522627E-2</v>
      </c>
      <c r="P176" s="12">
        <f t="shared" si="105"/>
        <v>2.4636584590716909E-2</v>
      </c>
      <c r="Q176" s="12">
        <f t="shared" si="105"/>
        <v>1.2360069217366728E-2</v>
      </c>
      <c r="R176" s="12">
        <f t="shared" si="105"/>
        <v>1.6724049397372452E-2</v>
      </c>
      <c r="S176" s="12">
        <f t="shared" si="105"/>
        <v>2.5519650439452795E-2</v>
      </c>
      <c r="T176" s="12">
        <f t="shared" si="105"/>
        <v>2.3953365671352259E-2</v>
      </c>
      <c r="U176" s="12">
        <f t="shared" si="105"/>
        <v>1.2164470641494902E-2</v>
      </c>
      <c r="V176" s="12">
        <f t="shared" si="105"/>
        <v>2.4613812369293081E-2</v>
      </c>
      <c r="W176" s="12">
        <f t="shared" si="105"/>
        <v>1.9516089242635707E-2</v>
      </c>
      <c r="X176" s="12">
        <f t="shared" si="105"/>
        <v>1.4855067596447493E-2</v>
      </c>
      <c r="Y176" s="12">
        <f t="shared" si="104"/>
        <v>2.4416866014776335E-2</v>
      </c>
    </row>
    <row r="177" spans="15:25">
      <c r="O177" s="12">
        <f t="shared" si="103"/>
        <v>2.1305646127681887E-2</v>
      </c>
      <c r="P177" s="12">
        <f t="shared" si="105"/>
        <v>2.4203197204593446E-2</v>
      </c>
      <c r="Q177" s="12">
        <f t="shared" si="105"/>
        <v>9.0571853837321265E-3</v>
      </c>
      <c r="R177" s="12">
        <f t="shared" si="105"/>
        <v>5.2425303856768486E-3</v>
      </c>
      <c r="S177" s="12">
        <f t="shared" si="105"/>
        <v>2.2842226692200613E-2</v>
      </c>
      <c r="T177" s="12">
        <f t="shared" si="105"/>
        <v>1.1306398757478183E-2</v>
      </c>
      <c r="U177" s="12">
        <f t="shared" si="105"/>
        <v>8.3519075736115944E-3</v>
      </c>
      <c r="V177" s="12">
        <f t="shared" si="105"/>
        <v>1.5379216970106533E-2</v>
      </c>
      <c r="W177" s="12">
        <f t="shared" si="105"/>
        <v>1.831058875456314E-2</v>
      </c>
      <c r="X177" s="12">
        <f t="shared" si="105"/>
        <v>9.0775782263603829E-3</v>
      </c>
      <c r="Y177" s="12">
        <f t="shared" si="104"/>
        <v>2.0394612323978725E-2</v>
      </c>
    </row>
    <row r="178" spans="15:25">
      <c r="O178" s="12">
        <f t="shared" si="103"/>
        <v>1.541240395061939E-2</v>
      </c>
      <c r="P178" s="12">
        <f t="shared" si="105"/>
        <v>2.102357871923223E-2</v>
      </c>
      <c r="Q178" s="12">
        <f t="shared" si="105"/>
        <v>6.2655064557404E-3</v>
      </c>
      <c r="R178" s="12">
        <f t="shared" si="105"/>
        <v>3.4888002378115701E-3</v>
      </c>
      <c r="S178" s="12">
        <f t="shared" si="105"/>
        <v>1.6304693530237783E-2</v>
      </c>
      <c r="T178" s="12">
        <f t="shared" si="105"/>
        <v>8.5280488420453483E-3</v>
      </c>
      <c r="U178" s="12">
        <f t="shared" si="105"/>
        <v>8.2933026674685724E-3</v>
      </c>
      <c r="V178" s="12">
        <f t="shared" si="105"/>
        <v>1.2402257750215143E-2</v>
      </c>
      <c r="W178" s="12">
        <f t="shared" si="105"/>
        <v>1.7289183991857193E-2</v>
      </c>
      <c r="X178" s="12">
        <f t="shared" si="105"/>
        <v>5.3901333714870348E-3</v>
      </c>
      <c r="Y178" s="12">
        <f t="shared" si="104"/>
        <v>1.9557936306311998E-2</v>
      </c>
    </row>
    <row r="179" spans="15:25">
      <c r="O179" s="12">
        <f t="shared" si="103"/>
        <v>7.9837826835024248E-3</v>
      </c>
      <c r="P179" s="12">
        <f t="shared" si="105"/>
        <v>1.7227450783140086E-2</v>
      </c>
      <c r="Q179" s="12">
        <f t="shared" si="105"/>
        <v>1.6141817026403399E-3</v>
      </c>
      <c r="R179" s="12">
        <f t="shared" si="105"/>
        <v>1.2625387592599103E-3</v>
      </c>
      <c r="S179" s="12">
        <f t="shared" si="105"/>
        <v>1.0595238134875659E-3</v>
      </c>
      <c r="T179" s="12">
        <f t="shared" si="105"/>
        <v>5.6671978447744688E-3</v>
      </c>
      <c r="U179" s="12">
        <f t="shared" si="105"/>
        <v>4.3639365809465761E-3</v>
      </c>
      <c r="V179" s="12">
        <f t="shared" si="105"/>
        <v>3.3383952764644061E-3</v>
      </c>
      <c r="W179" s="12">
        <f t="shared" si="105"/>
        <v>1.3909149098437682E-2</v>
      </c>
      <c r="X179" s="12">
        <f t="shared" si="105"/>
        <v>1.6411482112776009E-3</v>
      </c>
      <c r="Y179" s="12">
        <f t="shared" si="104"/>
        <v>1.1616490678898062E-3</v>
      </c>
    </row>
    <row r="180" spans="15:25">
      <c r="O180" s="12"/>
    </row>
  </sheetData>
  <sortState ref="Y69:Y104">
    <sortCondition ref="Y69:Y104"/>
  </sortState>
  <conditionalFormatting sqref="AF3:AP38">
    <cfRule type="cellIs" dxfId="4" priority="7" operator="lessThan">
      <formula>0</formula>
    </cfRule>
    <cfRule type="cellIs" dxfId="3" priority="8" operator="greaterThan">
      <formula>0</formula>
    </cfRule>
  </conditionalFormatting>
  <conditionalFormatting sqref="BP3:CA38">
    <cfRule type="cellIs" dxfId="2" priority="5" operator="lessThan">
      <formula>0</formula>
    </cfRule>
  </conditionalFormatting>
  <conditionalFormatting sqref="CC17:CC27 CD18:CD27 CE19:CE27 CF20:CF27 CG21:CG27 CH22:CH27 CI23:CI27 CJ24:CJ27 CK25:CK27 CL26:CL27 CM27">
    <cfRule type="dataBar" priority="2">
      <dataBar>
        <cfvo type="min" val="0"/>
        <cfvo type="max" val="0"/>
        <color rgb="FF7030A0"/>
      </dataBar>
    </cfRule>
    <cfRule type="cellIs" dxfId="1" priority="3" operator="lessThan">
      <formula>0</formula>
    </cfRule>
  </conditionalFormatting>
  <conditionalFormatting sqref="AR3:BB3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B1:BL20"/>
  <sheetViews>
    <sheetView showGridLines="0" topLeftCell="AU1" workbookViewId="0">
      <selection activeCell="AK2" sqref="AK2:AV10"/>
    </sheetView>
  </sheetViews>
  <sheetFormatPr defaultRowHeight="15"/>
  <cols>
    <col min="1" max="1" width="9.140625" style="1"/>
    <col min="2" max="2" width="3.28515625" style="1" bestFit="1" customWidth="1"/>
    <col min="3" max="3" width="27.140625" style="1" bestFit="1" customWidth="1"/>
    <col min="4" max="4" width="10.7109375" style="1" bestFit="1" customWidth="1"/>
    <col min="5" max="5" width="13.7109375" style="1" bestFit="1" customWidth="1"/>
    <col min="6" max="15" width="7.5703125" style="1" bestFit="1" customWidth="1"/>
    <col min="16" max="16" width="6" style="1" bestFit="1" customWidth="1"/>
    <col min="17" max="27" width="9.140625" style="1"/>
    <col min="28" max="28" width="3.28515625" style="1" bestFit="1" customWidth="1"/>
    <col min="29" max="29" width="27.42578125" style="1" bestFit="1" customWidth="1"/>
    <col min="30" max="30" width="11.140625" style="1" bestFit="1" customWidth="1"/>
    <col min="31" max="31" width="11.85546875" style="1" bestFit="1" customWidth="1"/>
    <col min="32" max="33" width="9.140625" style="1"/>
    <col min="34" max="34" width="29.7109375" style="1" bestFit="1" customWidth="1"/>
    <col min="35" max="37" width="9.140625" style="1"/>
    <col min="38" max="38" width="16" style="1" bestFit="1" customWidth="1"/>
    <col min="39" max="39" width="12.5703125" style="1" bestFit="1" customWidth="1"/>
    <col min="40" max="40" width="9.140625" style="1"/>
    <col min="41" max="41" width="12.7109375" style="1" bestFit="1" customWidth="1"/>
    <col min="42" max="42" width="14.85546875" style="1" customWidth="1"/>
    <col min="43" max="43" width="11.7109375" style="1" bestFit="1" customWidth="1"/>
    <col min="44" max="44" width="11.140625" style="1" bestFit="1" customWidth="1"/>
    <col min="45" max="45" width="9.140625" style="1"/>
    <col min="46" max="46" width="15.85546875" style="1" bestFit="1" customWidth="1"/>
    <col min="47" max="47" width="13.28515625" style="1" bestFit="1" customWidth="1"/>
    <col min="48" max="48" width="14.5703125" style="1" bestFit="1" customWidth="1"/>
    <col min="49" max="53" width="9.140625" style="1"/>
    <col min="54" max="54" width="6.7109375" style="1" bestFit="1" customWidth="1"/>
    <col min="55" max="55" width="9.85546875" style="1" bestFit="1" customWidth="1"/>
    <col min="56" max="56" width="7.140625" style="1" bestFit="1" customWidth="1"/>
    <col min="57" max="57" width="12.42578125" style="1" customWidth="1"/>
    <col min="58" max="58" width="12.7109375" style="1" customWidth="1"/>
    <col min="59" max="60" width="9.85546875" style="1" bestFit="1" customWidth="1"/>
    <col min="61" max="61" width="7.85546875" style="1" bestFit="1" customWidth="1"/>
    <col min="62" max="62" width="6.85546875" style="1" bestFit="1" customWidth="1"/>
    <col min="63" max="63" width="7.42578125" style="1" bestFit="1" customWidth="1"/>
    <col min="64" max="64" width="8.42578125" style="1" bestFit="1" customWidth="1"/>
    <col min="65" max="16384" width="9.140625" style="1"/>
  </cols>
  <sheetData>
    <row r="1" spans="2:64" ht="15.75">
      <c r="B1" s="74"/>
      <c r="C1" s="74"/>
      <c r="D1" s="74"/>
      <c r="E1" s="74"/>
      <c r="F1" s="87" t="s">
        <v>221</v>
      </c>
      <c r="G1" s="87"/>
      <c r="H1" s="87"/>
      <c r="I1" s="87"/>
      <c r="J1" s="87"/>
      <c r="K1" s="87"/>
      <c r="L1" s="87"/>
      <c r="M1" s="87"/>
      <c r="N1" s="87"/>
      <c r="O1" s="87"/>
      <c r="P1" s="87"/>
    </row>
    <row r="2" spans="2:64" ht="47.25">
      <c r="B2" s="74"/>
      <c r="C2" s="68" t="s">
        <v>218</v>
      </c>
      <c r="D2" s="69" t="s">
        <v>219</v>
      </c>
      <c r="E2" s="69" t="s">
        <v>220</v>
      </c>
      <c r="F2" s="69">
        <v>1</v>
      </c>
      <c r="G2" s="69">
        <v>2</v>
      </c>
      <c r="H2" s="69">
        <v>3</v>
      </c>
      <c r="I2" s="69">
        <v>4</v>
      </c>
      <c r="J2" s="69">
        <v>5</v>
      </c>
      <c r="K2" s="69">
        <v>6</v>
      </c>
      <c r="L2" s="69">
        <v>7</v>
      </c>
      <c r="M2" s="69">
        <v>8</v>
      </c>
      <c r="N2" s="69">
        <v>9</v>
      </c>
      <c r="O2" s="69">
        <v>10</v>
      </c>
      <c r="P2" s="69">
        <v>11</v>
      </c>
      <c r="AK2" s="74"/>
      <c r="AL2" s="75" t="str">
        <f t="array" ref="AL2:AV2">TRANSPOSE(AH4:AH14)</f>
        <v xml:space="preserve"> lirika Global</v>
      </c>
      <c r="AM2" s="75" t="str">
        <v>Ilirika Southeast Europe</v>
      </c>
      <c r="AN2" s="75" t="str">
        <v>Innovo Status Akcii</v>
      </c>
      <c r="AO2" s="75" t="str">
        <v>KB Voluntary Pension Fund</v>
      </c>
      <c r="AP2" s="75" t="str">
        <v>KB Mandatory Pension Fund</v>
      </c>
      <c r="AQ2" s="75" t="str">
        <v>KB Publikum - Balanced</v>
      </c>
      <c r="AR2" s="75" t="str">
        <v>KB Publikum - Bonds</v>
      </c>
      <c r="AS2" s="76" t="str">
        <v>KD BRIC</v>
      </c>
      <c r="AT2" s="76" t="str">
        <v xml:space="preserve"> KD South Balkan</v>
      </c>
      <c r="AU2" s="75" t="str">
        <v>NLB Penzija plus</v>
      </c>
      <c r="AV2" s="75" t="str">
        <v>NLB Nov Penziski Fond</v>
      </c>
    </row>
    <row r="3" spans="2:64" ht="15.75">
      <c r="B3" s="70">
        <v>1</v>
      </c>
      <c r="C3" s="71" t="s">
        <v>224</v>
      </c>
      <c r="D3" s="72">
        <f t="array" ref="D3:D13">TRANSPOSE(Табела!O41:Y41)</f>
        <v>-4.4842316035740007E-3</v>
      </c>
      <c r="E3" s="72">
        <f t="array" ref="E3:E13">TRANSPOSE(Табела!O42:Y42)</f>
        <v>3.414570202705184E-2</v>
      </c>
      <c r="F3" s="73">
        <f>Табела!CC2</f>
        <v>0.99999999999999956</v>
      </c>
      <c r="G3" s="73"/>
      <c r="H3" s="73"/>
      <c r="I3" s="73"/>
      <c r="J3" s="73"/>
      <c r="K3" s="73"/>
      <c r="L3" s="73"/>
      <c r="M3" s="73"/>
      <c r="N3" s="73"/>
      <c r="O3" s="73"/>
      <c r="P3" s="73"/>
      <c r="S3" s="28" t="s">
        <v>204</v>
      </c>
      <c r="AB3" s="71"/>
      <c r="AC3" s="68" t="s">
        <v>218</v>
      </c>
      <c r="AD3" s="69" t="s">
        <v>222</v>
      </c>
      <c r="AE3" s="70" t="s">
        <v>223</v>
      </c>
      <c r="AH3" s="26" t="s">
        <v>203</v>
      </c>
      <c r="AI3" s="26" t="s">
        <v>215</v>
      </c>
      <c r="AK3" s="77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</row>
    <row r="4" spans="2:64" ht="15.75">
      <c r="B4" s="70">
        <v>2</v>
      </c>
      <c r="C4" s="71" t="s">
        <v>225</v>
      </c>
      <c r="D4" s="72">
        <v>-9.8925748806173511E-3</v>
      </c>
      <c r="E4" s="72">
        <v>3.674536303482509E-2</v>
      </c>
      <c r="F4" s="73">
        <f>Табела!CC3</f>
        <v>0.74181433554320442</v>
      </c>
      <c r="G4" s="73">
        <f>Табела!CD3</f>
        <v>1.0000000000000004</v>
      </c>
      <c r="H4" s="73"/>
      <c r="I4" s="73"/>
      <c r="J4" s="73"/>
      <c r="K4" s="73"/>
      <c r="L4" s="73"/>
      <c r="M4" s="73"/>
      <c r="N4" s="73"/>
      <c r="O4" s="73"/>
      <c r="P4" s="73"/>
      <c r="S4" s="28" t="s">
        <v>205</v>
      </c>
      <c r="AB4" s="68">
        <v>1</v>
      </c>
      <c r="AC4" s="71" t="s">
        <v>224</v>
      </c>
      <c r="AD4" s="72">
        <f t="array" ref="AD4:AD14">TRANSPOSE(Табела!O56:Y56)</f>
        <v>-0.11001043241675205</v>
      </c>
      <c r="AE4" s="72">
        <f t="array" ref="AE4:AE14">TRANSPOSE(Табела!O55:Y55)</f>
        <v>5.5753614919542407E-2</v>
      </c>
      <c r="AG4" s="26">
        <v>1</v>
      </c>
      <c r="AH4" s="29" t="s">
        <v>224</v>
      </c>
      <c r="AI4" s="1">
        <f t="array" ref="AI4:AI14">TRANSPOSE(Табела!O49:Y49)</f>
        <v>12.246317711496292</v>
      </c>
      <c r="AK4" s="79">
        <v>0.68259999999999998</v>
      </c>
      <c r="AL4" s="80">
        <f>Табела!O41+Табела!O42</f>
        <v>2.9661470423477838E-2</v>
      </c>
      <c r="AM4" s="80">
        <f>Табела!P41+Табела!P42</f>
        <v>2.6852788154207739E-2</v>
      </c>
      <c r="AN4" s="80">
        <f>Табела!Q41+Табела!Q42</f>
        <v>2.0559512425745684E-2</v>
      </c>
      <c r="AO4" s="80">
        <f>Табела!R41+Табела!R42</f>
        <v>1.0408705566716621E-2</v>
      </c>
      <c r="AP4" s="80">
        <f>Табела!S41+Табела!S42</f>
        <v>1.4146386749136469E-2</v>
      </c>
      <c r="AQ4" s="80">
        <f>Табела!T41+Табела!T42</f>
        <v>2.4872777682561579E-2</v>
      </c>
      <c r="AR4" s="80">
        <f>Табела!U41+Табела!U42</f>
        <v>1.0374511348222946E-2</v>
      </c>
      <c r="AS4" s="80">
        <f>Табела!V41+Табела!V42</f>
        <v>3.3375851798599462E-2</v>
      </c>
      <c r="AT4" s="80">
        <f>Табела!W41+Табела!W42</f>
        <v>2.8573406528536998E-2</v>
      </c>
      <c r="AU4" s="80">
        <f>Табела!X41+Табела!X42</f>
        <v>1.244067019902264E-2</v>
      </c>
      <c r="AV4" s="80">
        <f>Табела!Y41+Табела!Y42</f>
        <v>1.227101484878089E-2</v>
      </c>
    </row>
    <row r="5" spans="2:64" ht="15.75">
      <c r="B5" s="70">
        <v>3</v>
      </c>
      <c r="C5" s="71" t="s">
        <v>5</v>
      </c>
      <c r="D5" s="72">
        <v>-5.3175826228012667E-3</v>
      </c>
      <c r="E5" s="72">
        <v>2.587709504854695E-2</v>
      </c>
      <c r="F5" s="73">
        <f>Табела!CC4</f>
        <v>0.11954426272775152</v>
      </c>
      <c r="G5" s="73">
        <f>Табела!CD4</f>
        <v>6.6863526005838864E-2</v>
      </c>
      <c r="H5" s="73">
        <f>Табела!CE4</f>
        <v>1.0000000000000002</v>
      </c>
      <c r="I5" s="73"/>
      <c r="J5" s="73"/>
      <c r="K5" s="73"/>
      <c r="L5" s="73"/>
      <c r="M5" s="73"/>
      <c r="N5" s="73"/>
      <c r="O5" s="73"/>
      <c r="P5" s="73"/>
      <c r="S5" s="28" t="s">
        <v>206</v>
      </c>
      <c r="AB5" s="68">
        <v>2</v>
      </c>
      <c r="AC5" s="71" t="s">
        <v>225</v>
      </c>
      <c r="AD5" s="72">
        <v>-0.1144764099525916</v>
      </c>
      <c r="AE5" s="72">
        <v>6.8142677428702628E-2</v>
      </c>
      <c r="AG5" s="26">
        <v>2</v>
      </c>
      <c r="AH5" s="29" t="s">
        <v>225</v>
      </c>
      <c r="AI5" s="1">
        <v>8.186635118420746</v>
      </c>
      <c r="AK5" s="81">
        <v>0.95440000000000003</v>
      </c>
      <c r="AL5" s="80">
        <f>Табела!O41+2*Табела!O42</f>
        <v>6.3807172450529678E-2</v>
      </c>
      <c r="AM5" s="80">
        <f>Табела!P41+2*Табела!P42</f>
        <v>6.3598151189032837E-2</v>
      </c>
      <c r="AN5" s="80">
        <f>Табела!Q41+2*Табела!Q42</f>
        <v>4.6436607474292638E-2</v>
      </c>
      <c r="AO5" s="80">
        <f>Табела!R41+2*Табела!R42</f>
        <v>1.6165755350085364E-2</v>
      </c>
      <c r="AP5" s="80">
        <f>Табела!S41+2*Табела!S42</f>
        <v>2.3489724895321244E-2</v>
      </c>
      <c r="AQ5" s="80">
        <f>Табела!T41+2*Табела!T42</f>
        <v>4.8943277385404237E-2</v>
      </c>
      <c r="AR5" s="80">
        <f>Табела!U41+2*Табела!U42</f>
        <v>1.6295684594458085E-2</v>
      </c>
      <c r="AS5" s="80">
        <f>Табела!V41+2*Табела!V42</f>
        <v>6.9220325843180455E-2</v>
      </c>
      <c r="AT5" s="80">
        <f>Табела!W41+2*Табела!W42</f>
        <v>6.0940614133242962E-2</v>
      </c>
      <c r="AU5" s="80">
        <f>Табела!X41+2*Табела!X42</f>
        <v>2.024410554372159E-2</v>
      </c>
      <c r="AV5" s="80">
        <f>Табела!Y41+2*Табела!Y42</f>
        <v>1.9345075784574915E-2</v>
      </c>
    </row>
    <row r="6" spans="2:64" ht="15.75">
      <c r="B6" s="70">
        <v>4</v>
      </c>
      <c r="C6" s="71" t="s">
        <v>233</v>
      </c>
      <c r="D6" s="72">
        <v>4.6516557833478781E-3</v>
      </c>
      <c r="E6" s="72">
        <v>5.7570497833687425E-3</v>
      </c>
      <c r="F6" s="73">
        <f>Табела!CC5</f>
        <v>0.52649688300888409</v>
      </c>
      <c r="G6" s="73">
        <f>Табела!CD5</f>
        <v>0.61585508011993761</v>
      </c>
      <c r="H6" s="73">
        <f>Табела!CE5</f>
        <v>0.33300750982385846</v>
      </c>
      <c r="I6" s="73">
        <f>Табела!CF5</f>
        <v>1</v>
      </c>
      <c r="J6" s="73"/>
      <c r="K6" s="73"/>
      <c r="L6" s="73"/>
      <c r="M6" s="73"/>
      <c r="N6" s="73"/>
      <c r="O6" s="73"/>
      <c r="P6" s="73"/>
      <c r="S6" s="28" t="s">
        <v>207</v>
      </c>
      <c r="AB6" s="68">
        <v>3</v>
      </c>
      <c r="AC6" s="71" t="s">
        <v>5</v>
      </c>
      <c r="AD6" s="72">
        <v>-4.5761594652931128E-2</v>
      </c>
      <c r="AE6" s="72">
        <v>6.0044807128758849E-2</v>
      </c>
      <c r="AG6" s="26">
        <v>3</v>
      </c>
      <c r="AH6" s="29" t="s">
        <v>5</v>
      </c>
      <c r="AI6" s="1">
        <v>1.7606378949924699</v>
      </c>
      <c r="AK6" s="81">
        <v>0.99739999999999995</v>
      </c>
      <c r="AL6" s="80">
        <f>Табела!O41+3*Табела!O42</f>
        <v>9.7952874477581525E-2</v>
      </c>
      <c r="AM6" s="80">
        <f>Табела!P41+3*Табела!P42</f>
        <v>0.10034351422385793</v>
      </c>
      <c r="AN6" s="80">
        <f>Табела!Q41+3*Табела!Q42</f>
        <v>7.2313702522839585E-2</v>
      </c>
      <c r="AO6" s="80">
        <f>Табела!R41+3*Табела!R42</f>
        <v>2.1922805133454105E-2</v>
      </c>
      <c r="AP6" s="80">
        <f>Табела!S41+3*Табела!S42</f>
        <v>3.2833063041506017E-2</v>
      </c>
      <c r="AQ6" s="80">
        <f>Табела!T41+3*Табела!T42</f>
        <v>7.3013777088246898E-2</v>
      </c>
      <c r="AR6" s="80">
        <f>Табела!U41+3*Табела!U42</f>
        <v>2.2216857840693219E-2</v>
      </c>
      <c r="AS6" s="80">
        <f>Табела!V41+3*Табела!V42</f>
        <v>0.10506479988776145</v>
      </c>
      <c r="AT6" s="80">
        <f>Табела!W41+3*Табела!W42</f>
        <v>9.3307821737948937E-2</v>
      </c>
      <c r="AU6" s="80">
        <f>Табела!X41+3*Табела!X42</f>
        <v>2.8047540888420538E-2</v>
      </c>
      <c r="AV6" s="80">
        <f>Табела!Y41+3*Табела!Y42</f>
        <v>2.6419136720368944E-2</v>
      </c>
    </row>
    <row r="7" spans="2:64" ht="15.75">
      <c r="B7" s="70">
        <v>5</v>
      </c>
      <c r="C7" s="71" t="s">
        <v>229</v>
      </c>
      <c r="D7" s="72">
        <v>4.8030486029516954E-3</v>
      </c>
      <c r="E7" s="72">
        <v>9.343338146184774E-3</v>
      </c>
      <c r="F7" s="73">
        <f>Табела!CC6</f>
        <v>0.69610496082535633</v>
      </c>
      <c r="G7" s="73">
        <f>Табела!CD6</f>
        <v>0.69983754149827948</v>
      </c>
      <c r="H7" s="73">
        <f>Табела!CE6</f>
        <v>0.29198789148449528</v>
      </c>
      <c r="I7" s="73">
        <f>Табела!CF6</f>
        <v>0.72338186251204395</v>
      </c>
      <c r="J7" s="73">
        <f>Табела!CG6</f>
        <v>1.0000000000000002</v>
      </c>
      <c r="K7" s="73"/>
      <c r="L7" s="73"/>
      <c r="M7" s="73"/>
      <c r="N7" s="73"/>
      <c r="O7" s="73"/>
      <c r="P7" s="73"/>
      <c r="S7" s="28" t="s">
        <v>208</v>
      </c>
      <c r="AB7" s="68">
        <v>4</v>
      </c>
      <c r="AC7" s="71" t="s">
        <v>233</v>
      </c>
      <c r="AD7" s="72">
        <v>-7.7677078803566396E-3</v>
      </c>
      <c r="AE7" s="72">
        <v>1.978979118048442E-2</v>
      </c>
      <c r="AG7" s="26">
        <v>4</v>
      </c>
      <c r="AH7" s="29" t="s">
        <v>233</v>
      </c>
      <c r="AI7" s="1">
        <v>1.2023710137387786</v>
      </c>
      <c r="AK7" s="77" t="s">
        <v>217</v>
      </c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</row>
    <row r="8" spans="2:64" ht="15.75">
      <c r="B8" s="70">
        <v>6</v>
      </c>
      <c r="C8" s="71" t="s">
        <v>230</v>
      </c>
      <c r="D8" s="72">
        <v>8.022779797189209E-4</v>
      </c>
      <c r="E8" s="72">
        <v>2.4070499702842658E-2</v>
      </c>
      <c r="F8" s="73">
        <f>Табела!CC7</f>
        <v>0.50064981910538098</v>
      </c>
      <c r="G8" s="73">
        <f>Табела!CD7</f>
        <v>0.54724379336670559</v>
      </c>
      <c r="H8" s="73">
        <f>Табела!CE7</f>
        <v>0.61696116303186854</v>
      </c>
      <c r="I8" s="73">
        <f>Табела!CF7</f>
        <v>0.6020550400430702</v>
      </c>
      <c r="J8" s="73">
        <f>Табела!CG7</f>
        <v>0.71579221576837926</v>
      </c>
      <c r="K8" s="73">
        <f>Табела!CH7</f>
        <v>1</v>
      </c>
      <c r="L8" s="73"/>
      <c r="M8" s="73"/>
      <c r="N8" s="73"/>
      <c r="O8" s="73"/>
      <c r="P8" s="73"/>
      <c r="S8" s="28" t="s">
        <v>209</v>
      </c>
      <c r="AB8" s="68">
        <v>5</v>
      </c>
      <c r="AC8" s="71" t="s">
        <v>229</v>
      </c>
      <c r="AD8" s="72">
        <v>-2.3641031534176724E-2</v>
      </c>
      <c r="AE8" s="72">
        <v>2.9650143122784897E-2</v>
      </c>
      <c r="AG8" s="26">
        <v>5</v>
      </c>
      <c r="AH8" s="29" t="s">
        <v>229</v>
      </c>
      <c r="AI8" s="1">
        <v>16.882595911952208</v>
      </c>
      <c r="AK8" s="79">
        <v>0.68259999999999998</v>
      </c>
      <c r="AL8" s="80">
        <f>Табела!O41-Табела!O42</f>
        <v>-3.8629933630625841E-2</v>
      </c>
      <c r="AM8" s="80">
        <f>Табела!P41-Табела!P42</f>
        <v>-4.6637937915442441E-2</v>
      </c>
      <c r="AN8" s="80">
        <f>Табела!Q41-Табела!Q42</f>
        <v>-3.1194677671348217E-2</v>
      </c>
      <c r="AO8" s="80">
        <f>Табела!R41-Табела!R42</f>
        <v>-1.1053940000208644E-3</v>
      </c>
      <c r="AP8" s="80">
        <f>Табела!S41-Табела!S42</f>
        <v>-4.5402895432330786E-3</v>
      </c>
      <c r="AQ8" s="80">
        <f>Табела!T41-Табела!T42</f>
        <v>-2.3268221723123737E-2</v>
      </c>
      <c r="AR8" s="80">
        <f>Табела!U41-Табела!U42</f>
        <v>-1.467835144247324E-3</v>
      </c>
      <c r="AS8" s="80">
        <f>Табела!V41-Табела!V42</f>
        <v>-3.8313096290562523E-2</v>
      </c>
      <c r="AT8" s="80">
        <f>Табела!W41-Табела!W42</f>
        <v>-3.6161008680874941E-2</v>
      </c>
      <c r="AU8" s="80">
        <f>Табела!X41-Табела!X42</f>
        <v>-3.1662004903752605E-3</v>
      </c>
      <c r="AV8" s="80">
        <f>Табела!Y41-Табела!Y42</f>
        <v>-1.8771070228071679E-3</v>
      </c>
    </row>
    <row r="9" spans="2:64" ht="15.75">
      <c r="B9" s="70">
        <v>7</v>
      </c>
      <c r="C9" s="71" t="s">
        <v>231</v>
      </c>
      <c r="D9" s="72">
        <v>4.4533381019878117E-3</v>
      </c>
      <c r="E9" s="72">
        <v>5.9211732462351356E-3</v>
      </c>
      <c r="F9" s="73">
        <f>Табела!CC8</f>
        <v>0.21269842875985934</v>
      </c>
      <c r="G9" s="73">
        <f>Табела!CD8</f>
        <v>0.34897914278416547</v>
      </c>
      <c r="H9" s="73">
        <f>Табела!CE8</f>
        <v>0.31567063220214797</v>
      </c>
      <c r="I9" s="73">
        <f>Табела!CF8</f>
        <v>0.46117433618211084</v>
      </c>
      <c r="J9" s="73">
        <f>Табела!CG8</f>
        <v>0.43358239405998567</v>
      </c>
      <c r="K9" s="73">
        <f>Табела!CH8</f>
        <v>0.47378967664625204</v>
      </c>
      <c r="L9" s="73">
        <f>Табела!CI8</f>
        <v>1.0000000000000002</v>
      </c>
      <c r="M9" s="73"/>
      <c r="N9" s="73"/>
      <c r="O9" s="73"/>
      <c r="P9" s="73"/>
      <c r="S9" s="28" t="s">
        <v>210</v>
      </c>
      <c r="AB9" s="68">
        <v>6</v>
      </c>
      <c r="AC9" s="71" t="s">
        <v>230</v>
      </c>
      <c r="AD9" s="72">
        <v>-7.4163527652292255E-2</v>
      </c>
      <c r="AE9" s="72">
        <v>4.7196842264223923E-2</v>
      </c>
      <c r="AG9" s="26">
        <v>6</v>
      </c>
      <c r="AH9" s="29" t="s">
        <v>230</v>
      </c>
      <c r="AI9" s="1">
        <v>9.9578688614129405</v>
      </c>
      <c r="AK9" s="81">
        <v>0.95440000000000003</v>
      </c>
      <c r="AL9" s="80">
        <f>Табела!O41+(-2*Табела!O42)</f>
        <v>-7.2775635657677681E-2</v>
      </c>
      <c r="AM9" s="80">
        <f>Табела!P41+(-2*Табела!P42)</f>
        <v>-8.3383300950267525E-2</v>
      </c>
      <c r="AN9" s="80">
        <f>Табела!Q41+(-2*Табела!Q42)</f>
        <v>-5.7071772719895164E-2</v>
      </c>
      <c r="AO9" s="80">
        <f>Табела!R41+(-2*Табела!R42)</f>
        <v>-6.8624437833896068E-3</v>
      </c>
      <c r="AP9" s="80">
        <f>Табела!S41+(-2*Табела!S42)</f>
        <v>-1.3883627689417852E-2</v>
      </c>
      <c r="AQ9" s="80">
        <f>Табела!T41+(-2*Табела!T42)</f>
        <v>-4.7338721425966394E-2</v>
      </c>
      <c r="AR9" s="80">
        <f>Табела!U41+(-2*Табела!U42)</f>
        <v>-7.3890083904824596E-3</v>
      </c>
      <c r="AS9" s="80">
        <f>Табела!V41+(-2*Табела!V42)</f>
        <v>-7.4157570335143516E-2</v>
      </c>
      <c r="AT9" s="80">
        <f>Табела!W41+(-2*Табела!W42)</f>
        <v>-6.8528216285580909E-2</v>
      </c>
      <c r="AU9" s="80">
        <f>Табела!X41+(-2*Табела!X42)</f>
        <v>-1.096963583507421E-2</v>
      </c>
      <c r="AV9" s="80">
        <f>Табела!Y41+(-2*Табела!Y42)</f>
        <v>-8.9511679586011961E-3</v>
      </c>
    </row>
    <row r="10" spans="2:64" ht="15.75">
      <c r="B10" s="70">
        <v>8</v>
      </c>
      <c r="C10" s="71" t="s">
        <v>226</v>
      </c>
      <c r="D10" s="72">
        <v>-2.4686222459815309E-3</v>
      </c>
      <c r="E10" s="72">
        <v>3.5844474044580993E-2</v>
      </c>
      <c r="F10" s="73">
        <f>Табела!CC9</f>
        <v>0.73605050243453018</v>
      </c>
      <c r="G10" s="73">
        <f>Табела!CD9</f>
        <v>0.74236154462348902</v>
      </c>
      <c r="H10" s="73">
        <f>Табела!CE9</f>
        <v>0.10748088297318129</v>
      </c>
      <c r="I10" s="73">
        <f>Табела!CF9</f>
        <v>0.46729056433513172</v>
      </c>
      <c r="J10" s="73">
        <f>Табела!CG9</f>
        <v>0.67443350060198592</v>
      </c>
      <c r="K10" s="73">
        <f>Табела!CH9</f>
        <v>0.46745181513894696</v>
      </c>
      <c r="L10" s="73">
        <f>Табела!CI9</f>
        <v>0.24589655679393127</v>
      </c>
      <c r="M10" s="73">
        <f>Табела!CJ9</f>
        <v>1.0000000000000002</v>
      </c>
      <c r="N10" s="73"/>
      <c r="O10" s="73"/>
      <c r="P10" s="73"/>
      <c r="S10" s="28" t="s">
        <v>211</v>
      </c>
      <c r="AB10" s="68">
        <v>7</v>
      </c>
      <c r="AC10" s="71" t="s">
        <v>231</v>
      </c>
      <c r="AD10" s="72">
        <v>-1.4241180591878738E-2</v>
      </c>
      <c r="AE10" s="72">
        <v>1.6636019780280457E-2</v>
      </c>
      <c r="AG10" s="26">
        <v>7</v>
      </c>
      <c r="AH10" s="29" t="s">
        <v>231</v>
      </c>
      <c r="AI10" s="1">
        <v>4.8955129349681821</v>
      </c>
      <c r="AK10" s="81">
        <v>0.99739999999999995</v>
      </c>
      <c r="AL10" s="80">
        <f>Табела!O41+(-3*Табела!O42)</f>
        <v>-0.10692133768472953</v>
      </c>
      <c r="AM10" s="80">
        <f>Табела!P41+(-3*Табела!P42)</f>
        <v>-0.12012866398509262</v>
      </c>
      <c r="AN10" s="80">
        <f>Табела!Q41+(-3*Табела!Q42)</f>
        <v>-8.2948867768442125E-2</v>
      </c>
      <c r="AO10" s="80">
        <f>Табела!R41+(-3*Табела!R42)</f>
        <v>-1.2619493566758351E-2</v>
      </c>
      <c r="AP10" s="80">
        <f>Табела!S41+(-3*Табела!S42)</f>
        <v>-2.3226965835602627E-2</v>
      </c>
      <c r="AQ10" s="80">
        <f>Табела!T41+(-3*Табела!T42)</f>
        <v>-7.1409221128809056E-2</v>
      </c>
      <c r="AR10" s="80">
        <f>Табела!U41+(-3*Табела!U42)</f>
        <v>-1.3310181636717596E-2</v>
      </c>
      <c r="AS10" s="80">
        <f>Табела!V41+(-3*Табела!V42)</f>
        <v>-0.11000204437972451</v>
      </c>
      <c r="AT10" s="80">
        <f>Табела!W41+(-3*Табела!W42)</f>
        <v>-0.10089542389028688</v>
      </c>
      <c r="AU10" s="80">
        <f>Табела!X41+(-3*Табела!X42)</f>
        <v>-1.877307117977316E-2</v>
      </c>
      <c r="AV10" s="80">
        <f>Табела!Y41+(-3*Табела!Y42)</f>
        <v>-1.6025228894395224E-2</v>
      </c>
    </row>
    <row r="11" spans="2:64" ht="15.75">
      <c r="B11" s="70">
        <v>9</v>
      </c>
      <c r="C11" s="71" t="s">
        <v>232</v>
      </c>
      <c r="D11" s="72">
        <v>-3.7938010761689703E-3</v>
      </c>
      <c r="E11" s="72">
        <v>3.2367207604705968E-2</v>
      </c>
      <c r="F11" s="73">
        <f>Табела!CC10</f>
        <v>0.47542445598195893</v>
      </c>
      <c r="G11" s="73">
        <f>Табела!CD10</f>
        <v>0.64027298825133294</v>
      </c>
      <c r="H11" s="73">
        <f>Табела!CE10</f>
        <v>0.32652410288397676</v>
      </c>
      <c r="I11" s="73">
        <f>Табела!CF10</f>
        <v>0.55154533376957127</v>
      </c>
      <c r="J11" s="73">
        <f>Табела!CG10</f>
        <v>0.68783523982888006</v>
      </c>
      <c r="K11" s="73">
        <f>Табела!CH10</f>
        <v>0.74992774545582896</v>
      </c>
      <c r="L11" s="73">
        <f>Табела!CI10</f>
        <v>0.37885623528847034</v>
      </c>
      <c r="M11" s="73">
        <f>Табела!CJ10</f>
        <v>0.49665411390246766</v>
      </c>
      <c r="N11" s="73">
        <f>Табела!CK10</f>
        <v>1</v>
      </c>
      <c r="O11" s="73"/>
      <c r="P11" s="73"/>
      <c r="S11" s="28" t="s">
        <v>212</v>
      </c>
      <c r="AB11" s="68">
        <v>8</v>
      </c>
      <c r="AC11" s="71" t="s">
        <v>226</v>
      </c>
      <c r="AD11" s="72">
        <v>-8.0283003084950372E-2</v>
      </c>
      <c r="AE11" s="72">
        <v>7.6480682820954646E-2</v>
      </c>
      <c r="AG11" s="26">
        <v>8</v>
      </c>
      <c r="AH11" s="29" t="s">
        <v>226</v>
      </c>
      <c r="AI11" s="1">
        <v>0.35326767850602458</v>
      </c>
    </row>
    <row r="12" spans="2:64" ht="15.75">
      <c r="B12" s="70">
        <v>10</v>
      </c>
      <c r="C12" s="71" t="s">
        <v>228</v>
      </c>
      <c r="D12" s="72">
        <v>4.6372348543236895E-3</v>
      </c>
      <c r="E12" s="72">
        <v>7.80343534469895E-3</v>
      </c>
      <c r="F12" s="73">
        <f>Табела!CC11</f>
        <v>0.54681350207372026</v>
      </c>
      <c r="G12" s="73">
        <f>Табела!CD11</f>
        <v>0.49275936002193998</v>
      </c>
      <c r="H12" s="73">
        <f>Табела!CE11</f>
        <v>0.452988378319369</v>
      </c>
      <c r="I12" s="73">
        <f>Табела!CF11</f>
        <v>0.82656143083245004</v>
      </c>
      <c r="J12" s="73">
        <f>Табела!CG11</f>
        <v>0.66240711769328431</v>
      </c>
      <c r="K12" s="73">
        <f>Табела!CH11</f>
        <v>0.66725822704923721</v>
      </c>
      <c r="L12" s="73">
        <f>Табела!CI11</f>
        <v>0.33392905553610386</v>
      </c>
      <c r="M12" s="73">
        <f>Табела!CJ11</f>
        <v>0.46813402416197586</v>
      </c>
      <c r="N12" s="73">
        <f>Табела!CK11</f>
        <v>0.42207850581959139</v>
      </c>
      <c r="O12" s="73">
        <f>Табела!CL11</f>
        <v>1.0000000000000002</v>
      </c>
      <c r="P12" s="73"/>
      <c r="S12" s="28" t="s">
        <v>213</v>
      </c>
      <c r="AB12" s="68">
        <v>9</v>
      </c>
      <c r="AC12" s="71" t="s">
        <v>232</v>
      </c>
      <c r="AD12" s="72">
        <v>-0.1039622021358239</v>
      </c>
      <c r="AE12" s="72">
        <v>5.4552044757607207E-2</v>
      </c>
      <c r="AG12" s="26">
        <v>9</v>
      </c>
      <c r="AH12" s="29" t="s">
        <v>232</v>
      </c>
      <c r="AI12" s="1">
        <v>16.295419169236137</v>
      </c>
      <c r="AL12" s="1">
        <v>12.246317711496292</v>
      </c>
      <c r="AM12" s="1">
        <v>8.186635118420746</v>
      </c>
      <c r="AN12" s="1">
        <v>1.7606378949924699</v>
      </c>
      <c r="AO12" s="1">
        <v>1.2023710137387786</v>
      </c>
      <c r="AP12" s="1">
        <v>16.882595911952208</v>
      </c>
      <c r="AQ12" s="1">
        <v>9.9578688614129405</v>
      </c>
      <c r="AR12" s="1">
        <v>4.8955129349681821</v>
      </c>
      <c r="AS12" s="1">
        <v>0.35326767850602458</v>
      </c>
      <c r="AT12" s="1">
        <v>16.295419169236137</v>
      </c>
      <c r="AU12" s="1">
        <v>1.2303329045053131</v>
      </c>
      <c r="AV12" s="1">
        <v>6.9717856623149324</v>
      </c>
    </row>
    <row r="13" spans="2:64" ht="15.75">
      <c r="B13" s="70">
        <v>11</v>
      </c>
      <c r="C13" s="71" t="s">
        <v>227</v>
      </c>
      <c r="D13" s="72">
        <v>5.1969539129868604E-3</v>
      </c>
      <c r="E13" s="72">
        <v>7.0740609357940283E-3</v>
      </c>
      <c r="F13" s="73">
        <f>Табела!CC12</f>
        <v>0.7349698025934065</v>
      </c>
      <c r="G13" s="73">
        <f>Табела!CD12</f>
        <v>0.69567695057499723</v>
      </c>
      <c r="H13" s="73">
        <f>Табела!CE12</f>
        <v>0.29843338415646531</v>
      </c>
      <c r="I13" s="73">
        <f>Табела!CF12</f>
        <v>0.79418357948657747</v>
      </c>
      <c r="J13" s="73">
        <f>Табела!CG12</f>
        <v>0.94828948909833344</v>
      </c>
      <c r="K13" s="73">
        <f>Табела!CH12</f>
        <v>0.67610504170236108</v>
      </c>
      <c r="L13" s="73">
        <f>Табела!CI12</f>
        <v>0.41216262219470867</v>
      </c>
      <c r="M13" s="73">
        <f>Табела!CJ12</f>
        <v>0.6818906853913087</v>
      </c>
      <c r="N13" s="73">
        <f>Табела!CK12</f>
        <v>0.57228967736123582</v>
      </c>
      <c r="O13" s="73">
        <f>Табела!CL12</f>
        <v>0.80568021416111124</v>
      </c>
      <c r="P13" s="73">
        <f>Табела!CM12</f>
        <v>0.99999999999999944</v>
      </c>
      <c r="S13" s="28" t="s">
        <v>214</v>
      </c>
      <c r="AB13" s="68">
        <v>10</v>
      </c>
      <c r="AC13" s="71" t="s">
        <v>228</v>
      </c>
      <c r="AD13" s="72">
        <v>-1.4326861758024462E-2</v>
      </c>
      <c r="AE13" s="72">
        <v>2.4246638882175622E-2</v>
      </c>
      <c r="AG13" s="26">
        <v>10</v>
      </c>
      <c r="AH13" s="29" t="s">
        <v>228</v>
      </c>
      <c r="AI13" s="1">
        <v>1.2303329045053131</v>
      </c>
    </row>
    <row r="14" spans="2:64" ht="15.75">
      <c r="AB14" s="68">
        <v>11</v>
      </c>
      <c r="AC14" s="71" t="s">
        <v>227</v>
      </c>
      <c r="AD14" s="72">
        <v>-1.3133544347390683E-2</v>
      </c>
      <c r="AE14" s="72">
        <v>2.3833711853893966E-2</v>
      </c>
      <c r="AG14" s="26">
        <v>11</v>
      </c>
      <c r="AH14" s="29" t="s">
        <v>227</v>
      </c>
      <c r="AI14" s="1">
        <v>6.9717856623149324</v>
      </c>
    </row>
    <row r="16" spans="2:64" ht="60">
      <c r="BB16" s="32" t="s">
        <v>224</v>
      </c>
      <c r="BC16" s="32" t="s">
        <v>225</v>
      </c>
      <c r="BD16" s="32" t="s">
        <v>5</v>
      </c>
      <c r="BE16" s="32" t="s">
        <v>233</v>
      </c>
      <c r="BF16" s="32" t="s">
        <v>229</v>
      </c>
      <c r="BG16" s="32" t="s">
        <v>230</v>
      </c>
      <c r="BH16" s="32" t="s">
        <v>231</v>
      </c>
      <c r="BI16" s="33" t="s">
        <v>226</v>
      </c>
      <c r="BJ16" s="32" t="s">
        <v>232</v>
      </c>
      <c r="BK16" s="32" t="s">
        <v>228</v>
      </c>
      <c r="BL16" s="32" t="s">
        <v>227</v>
      </c>
    </row>
    <row r="17" spans="37:48">
      <c r="AK17" s="1" t="s">
        <v>186</v>
      </c>
      <c r="AL17" s="1">
        <v>-0.58483987630964862</v>
      </c>
      <c r="AM17" s="1">
        <v>-1.0601223411798326</v>
      </c>
      <c r="AN17" s="1">
        <v>-0.91863075515147974</v>
      </c>
      <c r="AO17" s="1">
        <v>1.3416522344263238</v>
      </c>
      <c r="AP17" s="1">
        <v>1.0864291346784607</v>
      </c>
      <c r="AQ17" s="1">
        <v>-9.7409993573661452E-2</v>
      </c>
      <c r="AR17" s="1">
        <v>1.3465036344065691</v>
      </c>
      <c r="AS17" s="1">
        <v>-0.38274841735005299</v>
      </c>
      <c r="AT17" s="1">
        <v>-0.56886671169410319</v>
      </c>
      <c r="AU17" s="1">
        <v>1.166753810396439</v>
      </c>
      <c r="AV17" s="1">
        <v>1.4209586286728673</v>
      </c>
    </row>
    <row r="18" spans="37:48">
      <c r="AK18" s="1" t="s">
        <v>187</v>
      </c>
      <c r="AL18" s="1">
        <v>-0.71054329089253887</v>
      </c>
      <c r="AM18" s="1">
        <v>-1.275252114385635</v>
      </c>
      <c r="AN18" s="1">
        <v>-1.7169790404188907</v>
      </c>
      <c r="AO18" s="1">
        <v>3.1748923256562076</v>
      </c>
      <c r="AP18" s="1">
        <v>1.7842639620196308</v>
      </c>
      <c r="AQ18" s="1">
        <v>-0.11555802032738684</v>
      </c>
      <c r="AR18" s="1">
        <v>2.9571839305768228</v>
      </c>
      <c r="AS18" s="1">
        <v>-0.57485427701819836</v>
      </c>
      <c r="AT18" s="1">
        <v>-0.64638396707543055</v>
      </c>
      <c r="AU18" s="1">
        <v>2.8685984034138121</v>
      </c>
      <c r="AV18" s="1">
        <v>3.5811914128419113</v>
      </c>
    </row>
    <row r="19" spans="37:48">
      <c r="AK19" s="1" t="s">
        <v>188</v>
      </c>
      <c r="AL19" s="1">
        <v>0.63397952372386934</v>
      </c>
      <c r="AM19" s="1">
        <v>0.42182508129950691</v>
      </c>
      <c r="AN19" s="1">
        <v>0.52368378776779612</v>
      </c>
      <c r="AO19" s="1">
        <v>2.477843065543909</v>
      </c>
      <c r="AP19" s="1">
        <v>2.101946966695861</v>
      </c>
      <c r="AQ19" s="1">
        <v>0.92196857201658677</v>
      </c>
      <c r="AR19" s="1">
        <v>2.5577404940538342</v>
      </c>
      <c r="AS19" s="1">
        <v>0.75866675180843279</v>
      </c>
      <c r="AT19" s="1">
        <v>0.61246849229947253</v>
      </c>
      <c r="AU19" s="1">
        <v>2.1923877982556954</v>
      </c>
      <c r="AV19" s="1">
        <v>2.5460476699017467</v>
      </c>
    </row>
    <row r="20" spans="37:48" ht="30" customHeight="1">
      <c r="AK20" s="9" t="s">
        <v>239</v>
      </c>
      <c r="AL20" s="1">
        <v>0.43377355102128962</v>
      </c>
      <c r="AM20" s="1">
        <v>0.5268185374520119</v>
      </c>
      <c r="AN20" s="1">
        <v>0.78957485322399645</v>
      </c>
      <c r="AO20" s="1">
        <v>1.091277822176836</v>
      </c>
      <c r="AP20" s="1">
        <v>0.7741266567369236</v>
      </c>
      <c r="AQ20" s="1">
        <v>0.55363092034423755</v>
      </c>
      <c r="AR20" s="1">
        <v>1.4543305819096584</v>
      </c>
      <c r="AS20" s="1">
        <v>0.6135989466235402</v>
      </c>
      <c r="AT20" s="1">
        <v>0.59564517036120601</v>
      </c>
      <c r="AU20" s="1">
        <v>1.0994304955463039</v>
      </c>
      <c r="AV20" s="1">
        <v>1.0189200250880872</v>
      </c>
    </row>
  </sheetData>
  <mergeCells count="1">
    <mergeCell ref="F1:P1"/>
  </mergeCells>
  <conditionalFormatting sqref="F13:O13 F12:N12 F11:M11 F10:L10 F9:K9 F8:J8 F7:I7 F6:H6 G5 F4:F5">
    <cfRule type="dataBar" priority="1">
      <dataBar>
        <cfvo type="min" val="0"/>
        <cfvo type="max" val="0"/>
        <color rgb="FFCCCCFF"/>
      </dataBar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BE18"/>
  <sheetViews>
    <sheetView showGridLines="0" workbookViewId="0">
      <selection activeCell="AK2" sqref="AK2:AO10"/>
    </sheetView>
  </sheetViews>
  <sheetFormatPr defaultRowHeight="15"/>
  <cols>
    <col min="1" max="1" width="9.140625" style="1"/>
    <col min="2" max="2" width="3.28515625" style="1" bestFit="1" customWidth="1"/>
    <col min="3" max="3" width="27.5703125" style="1" bestFit="1" customWidth="1"/>
    <col min="4" max="4" width="10.7109375" style="1" bestFit="1" customWidth="1"/>
    <col min="5" max="5" width="13.7109375" style="1" bestFit="1" customWidth="1"/>
    <col min="6" max="15" width="7.5703125" style="1" bestFit="1" customWidth="1"/>
    <col min="16" max="16" width="6" style="1" bestFit="1" customWidth="1"/>
    <col min="17" max="27" width="9.140625" style="1"/>
    <col min="28" max="28" width="3.28515625" style="1" bestFit="1" customWidth="1"/>
    <col min="29" max="29" width="29.7109375" style="1" bestFit="1" customWidth="1"/>
    <col min="30" max="30" width="11.140625" style="1" bestFit="1" customWidth="1"/>
    <col min="31" max="31" width="11.85546875" style="1" bestFit="1" customWidth="1"/>
    <col min="32" max="33" width="9.140625" style="1"/>
    <col min="34" max="34" width="29.7109375" style="1" bestFit="1" customWidth="1"/>
    <col min="35" max="36" width="9.140625" style="1"/>
    <col min="37" max="37" width="7.42578125" style="1" bestFit="1" customWidth="1"/>
    <col min="38" max="38" width="12.7109375" style="1" bestFit="1" customWidth="1"/>
    <col min="39" max="39" width="14.42578125" style="1" bestFit="1" customWidth="1"/>
    <col min="40" max="40" width="12.7109375" style="1" bestFit="1" customWidth="1"/>
    <col min="41" max="41" width="17.28515625" style="1" bestFit="1" customWidth="1"/>
    <col min="42" max="46" width="9.140625" style="1"/>
    <col min="47" max="47" width="6.7109375" style="1" bestFit="1" customWidth="1"/>
    <col min="48" max="48" width="9.85546875" style="1" bestFit="1" customWidth="1"/>
    <col min="49" max="49" width="7.140625" style="1" bestFit="1" customWidth="1"/>
    <col min="50" max="50" width="12.42578125" style="1" customWidth="1"/>
    <col min="51" max="51" width="12.7109375" style="1" customWidth="1"/>
    <col min="52" max="53" width="9.85546875" style="1" bestFit="1" customWidth="1"/>
    <col min="54" max="54" width="7.85546875" style="1" bestFit="1" customWidth="1"/>
    <col min="55" max="55" width="6.85546875" style="1" bestFit="1" customWidth="1"/>
    <col min="56" max="56" width="7.42578125" style="1" bestFit="1" customWidth="1"/>
    <col min="57" max="57" width="8.42578125" style="1" bestFit="1" customWidth="1"/>
    <col min="58" max="16384" width="9.140625" style="1"/>
  </cols>
  <sheetData>
    <row r="1" spans="2:57" ht="15.75">
      <c r="F1" s="88" t="s">
        <v>221</v>
      </c>
      <c r="G1" s="88"/>
      <c r="H1" s="88"/>
      <c r="I1" s="88"/>
      <c r="J1" s="88"/>
      <c r="K1" s="88"/>
      <c r="L1" s="88"/>
      <c r="M1" s="88"/>
      <c r="N1" s="88"/>
      <c r="O1" s="88"/>
      <c r="P1" s="88"/>
    </row>
    <row r="2" spans="2:57" ht="31.5">
      <c r="C2" s="31" t="s">
        <v>218</v>
      </c>
      <c r="D2" s="27" t="s">
        <v>219</v>
      </c>
      <c r="E2" s="27" t="s">
        <v>220</v>
      </c>
      <c r="F2" s="27">
        <v>1</v>
      </c>
      <c r="G2" s="27">
        <v>2</v>
      </c>
      <c r="H2" s="27">
        <v>3</v>
      </c>
      <c r="I2" s="27">
        <v>4</v>
      </c>
      <c r="J2" s="27">
        <v>5</v>
      </c>
      <c r="K2" s="27">
        <v>6</v>
      </c>
      <c r="L2" s="27">
        <v>7</v>
      </c>
      <c r="M2" s="27">
        <v>8</v>
      </c>
      <c r="N2" s="27">
        <v>9</v>
      </c>
      <c r="O2" s="27">
        <v>10</v>
      </c>
      <c r="P2" s="27">
        <v>11</v>
      </c>
      <c r="AK2" s="74"/>
      <c r="AL2" s="75" t="s">
        <v>224</v>
      </c>
      <c r="AM2" s="75" t="s">
        <v>229</v>
      </c>
      <c r="AN2" s="75" t="s">
        <v>230</v>
      </c>
      <c r="AO2" s="76" t="s">
        <v>232</v>
      </c>
    </row>
    <row r="3" spans="2:57" ht="15.75">
      <c r="B3" s="31">
        <v>1</v>
      </c>
      <c r="C3" s="1" t="s">
        <v>224</v>
      </c>
      <c r="D3" s="25">
        <f t="array" ref="D3:D13">TRANSPOSE(Табела!O41:Y41)</f>
        <v>-4.4842316035740007E-3</v>
      </c>
      <c r="E3" s="25">
        <f t="array" ref="E3:E13">TRANSPOSE(Табела!O42:Y42)</f>
        <v>3.414570202705184E-2</v>
      </c>
      <c r="F3" s="24">
        <f>Табела!CC2</f>
        <v>0.99999999999999956</v>
      </c>
      <c r="G3" s="24"/>
      <c r="H3" s="24"/>
      <c r="I3" s="24"/>
      <c r="J3" s="24"/>
      <c r="K3" s="24"/>
      <c r="L3" s="24"/>
      <c r="M3" s="24"/>
      <c r="N3" s="24"/>
      <c r="O3" s="24"/>
      <c r="P3" s="24"/>
      <c r="S3" s="28" t="s">
        <v>204</v>
      </c>
      <c r="AC3" s="31" t="s">
        <v>218</v>
      </c>
      <c r="AD3" s="27" t="s">
        <v>222</v>
      </c>
      <c r="AE3" s="31" t="s">
        <v>223</v>
      </c>
      <c r="AH3" s="31" t="s">
        <v>203</v>
      </c>
      <c r="AI3" s="31" t="s">
        <v>215</v>
      </c>
      <c r="AK3" s="77" t="s">
        <v>216</v>
      </c>
      <c r="AL3" s="78"/>
      <c r="AM3" s="78"/>
      <c r="AN3" s="78"/>
      <c r="AO3" s="78"/>
    </row>
    <row r="4" spans="2:57" ht="15.75" hidden="1">
      <c r="B4" s="31">
        <v>2</v>
      </c>
      <c r="C4" s="1" t="s">
        <v>225</v>
      </c>
      <c r="D4" s="25">
        <v>-9.8925748806173511E-3</v>
      </c>
      <c r="E4" s="25">
        <v>3.674536303482509E-2</v>
      </c>
      <c r="F4" s="24">
        <f>Табела!CC3</f>
        <v>0.74181433554320442</v>
      </c>
      <c r="G4" s="24">
        <f>Табела!CD3</f>
        <v>1.0000000000000004</v>
      </c>
      <c r="H4" s="24"/>
      <c r="I4" s="24"/>
      <c r="J4" s="24"/>
      <c r="K4" s="24"/>
      <c r="L4" s="24"/>
      <c r="M4" s="24"/>
      <c r="N4" s="24"/>
      <c r="O4" s="24"/>
      <c r="P4" s="24"/>
      <c r="S4" s="28" t="s">
        <v>205</v>
      </c>
      <c r="AB4" s="31">
        <v>1</v>
      </c>
      <c r="AC4" s="29" t="s">
        <v>224</v>
      </c>
      <c r="AD4" s="25">
        <f t="array" ref="AD4:AD14">TRANSPOSE(Табела!O56:Y56)</f>
        <v>-0.11001043241675205</v>
      </c>
      <c r="AE4" s="25">
        <f t="array" ref="AE4:AE14">TRANSPOSE(Табела!O55:Y55)</f>
        <v>5.5753614919542407E-2</v>
      </c>
      <c r="AG4" s="31">
        <v>1</v>
      </c>
      <c r="AH4" s="29" t="s">
        <v>224</v>
      </c>
      <c r="AI4" s="1">
        <f t="array" ref="AI4:AI14">TRANSPOSE(Табела!O49:Y49)</f>
        <v>12.246317711496292</v>
      </c>
      <c r="AK4" s="79"/>
      <c r="AL4" s="80"/>
      <c r="AM4" s="80"/>
      <c r="AN4" s="80"/>
      <c r="AO4" s="80"/>
    </row>
    <row r="5" spans="2:57" ht="15.75">
      <c r="B5" s="31">
        <v>3</v>
      </c>
      <c r="C5" s="1" t="s">
        <v>5</v>
      </c>
      <c r="D5" s="25">
        <v>-5.3175826228012667E-3</v>
      </c>
      <c r="E5" s="25">
        <v>2.587709504854695E-2</v>
      </c>
      <c r="F5" s="24">
        <f>Табела!CC4</f>
        <v>0.11954426272775152</v>
      </c>
      <c r="G5" s="24">
        <f>Табела!CD4</f>
        <v>6.6863526005838864E-2</v>
      </c>
      <c r="H5" s="24">
        <f>Табела!CE4</f>
        <v>1.0000000000000002</v>
      </c>
      <c r="I5" s="24"/>
      <c r="J5" s="24"/>
      <c r="K5" s="24"/>
      <c r="L5" s="24"/>
      <c r="M5" s="24"/>
      <c r="N5" s="24"/>
      <c r="O5" s="24"/>
      <c r="P5" s="24"/>
      <c r="S5" s="28" t="s">
        <v>206</v>
      </c>
      <c r="AB5" s="31">
        <v>2</v>
      </c>
      <c r="AC5" s="29" t="s">
        <v>225</v>
      </c>
      <c r="AD5" s="25">
        <v>-0.1144764099525916</v>
      </c>
      <c r="AE5" s="25">
        <v>6.8142677428702628E-2</v>
      </c>
      <c r="AG5" s="31">
        <v>2</v>
      </c>
      <c r="AH5" s="29" t="s">
        <v>225</v>
      </c>
      <c r="AI5" s="1">
        <v>8.186635118420746</v>
      </c>
      <c r="AK5" s="82">
        <v>0.75</v>
      </c>
      <c r="AL5" s="80">
        <f>Табела!O41+2*Табела!O42</f>
        <v>6.3807172450529678E-2</v>
      </c>
      <c r="AM5" s="80">
        <f>Табела!S41+2*Табела!S42</f>
        <v>2.3489724895321244E-2</v>
      </c>
      <c r="AN5" s="80">
        <f>Табела!T41+2*Табела!T42</f>
        <v>4.8943277385404237E-2</v>
      </c>
      <c r="AO5" s="80">
        <f>Табела!W41+2*Табела!W42</f>
        <v>6.0940614133242962E-2</v>
      </c>
      <c r="AQ5" s="1">
        <f>NORMSINV(75%)</f>
        <v>0.67448975019608159</v>
      </c>
    </row>
    <row r="6" spans="2:57" ht="15.75">
      <c r="B6" s="31">
        <v>4</v>
      </c>
      <c r="C6" s="1" t="s">
        <v>233</v>
      </c>
      <c r="D6" s="25">
        <v>4.6516557833478781E-3</v>
      </c>
      <c r="E6" s="25">
        <v>5.7570497833687425E-3</v>
      </c>
      <c r="F6" s="24">
        <f>Табела!CC5</f>
        <v>0.52649688300888409</v>
      </c>
      <c r="G6" s="24">
        <f>Табела!CD5</f>
        <v>0.61585508011993761</v>
      </c>
      <c r="H6" s="24">
        <f>Табела!CE5</f>
        <v>0.33300750982385846</v>
      </c>
      <c r="I6" s="24">
        <f>Табела!CF5</f>
        <v>1</v>
      </c>
      <c r="J6" s="24"/>
      <c r="K6" s="24"/>
      <c r="L6" s="24"/>
      <c r="M6" s="24"/>
      <c r="N6" s="24"/>
      <c r="O6" s="24"/>
      <c r="P6" s="24"/>
      <c r="S6" s="28" t="s">
        <v>207</v>
      </c>
      <c r="AB6" s="31">
        <v>3</v>
      </c>
      <c r="AC6" s="29" t="s">
        <v>5</v>
      </c>
      <c r="AD6" s="25">
        <v>-4.5761594652931128E-2</v>
      </c>
      <c r="AE6" s="25">
        <v>6.0044807128758849E-2</v>
      </c>
      <c r="AG6" s="31">
        <v>3</v>
      </c>
      <c r="AH6" s="29" t="s">
        <v>5</v>
      </c>
      <c r="AI6" s="1">
        <v>1.7606378949924699</v>
      </c>
      <c r="AK6" s="82">
        <v>0.89</v>
      </c>
      <c r="AL6" s="80">
        <f>Табела!O41+3*Табела!O42</f>
        <v>9.7952874477581525E-2</v>
      </c>
      <c r="AM6" s="80">
        <f>Табела!S41+3*Табела!S42</f>
        <v>3.2833063041506017E-2</v>
      </c>
      <c r="AN6" s="80">
        <f>Табела!T41+3*Табела!T42</f>
        <v>7.3013777088246898E-2</v>
      </c>
      <c r="AO6" s="80">
        <f>Табела!W41+3*Табела!W42</f>
        <v>9.3307821737948937E-2</v>
      </c>
    </row>
    <row r="7" spans="2:57" ht="15.75">
      <c r="B7" s="31">
        <v>5</v>
      </c>
      <c r="C7" s="1" t="s">
        <v>229</v>
      </c>
      <c r="D7" s="25">
        <v>4.8030486029516954E-3</v>
      </c>
      <c r="E7" s="25">
        <v>9.343338146184774E-3</v>
      </c>
      <c r="F7" s="24">
        <f>Табела!CC6</f>
        <v>0.69610496082535633</v>
      </c>
      <c r="G7" s="24">
        <f>Табела!CD6</f>
        <v>0.69983754149827948</v>
      </c>
      <c r="H7" s="24">
        <f>Табела!CE6</f>
        <v>0.29198789148449528</v>
      </c>
      <c r="I7" s="24">
        <f>Табела!CF6</f>
        <v>0.72338186251204395</v>
      </c>
      <c r="J7" s="24">
        <f>Табела!CG6</f>
        <v>1.0000000000000002</v>
      </c>
      <c r="K7" s="24"/>
      <c r="L7" s="24"/>
      <c r="M7" s="24"/>
      <c r="N7" s="24"/>
      <c r="O7" s="24"/>
      <c r="P7" s="24"/>
      <c r="S7" s="28" t="s">
        <v>208</v>
      </c>
      <c r="AB7" s="31">
        <v>4</v>
      </c>
      <c r="AC7" s="29" t="s">
        <v>233</v>
      </c>
      <c r="AD7" s="25">
        <v>-7.7677078803566396E-3</v>
      </c>
      <c r="AE7" s="25">
        <v>1.978979118048442E-2</v>
      </c>
      <c r="AG7" s="31">
        <v>4</v>
      </c>
      <c r="AH7" s="29" t="s">
        <v>233</v>
      </c>
      <c r="AI7" s="1">
        <v>1.2023710137387786</v>
      </c>
      <c r="AK7" s="77" t="s">
        <v>217</v>
      </c>
      <c r="AL7" s="78"/>
      <c r="AM7" s="78"/>
      <c r="AN7" s="78"/>
      <c r="AO7" s="78"/>
    </row>
    <row r="8" spans="2:57" ht="15.75" hidden="1">
      <c r="B8" s="31">
        <v>6</v>
      </c>
      <c r="C8" s="1" t="s">
        <v>230</v>
      </c>
      <c r="D8" s="25">
        <v>8.022779797189209E-4</v>
      </c>
      <c r="E8" s="25">
        <v>2.4070499702842658E-2</v>
      </c>
      <c r="F8" s="24">
        <f>Табела!CC7</f>
        <v>0.50064981910538098</v>
      </c>
      <c r="G8" s="24">
        <f>Табела!CD7</f>
        <v>0.54724379336670559</v>
      </c>
      <c r="H8" s="24">
        <f>Табела!CE7</f>
        <v>0.61696116303186854</v>
      </c>
      <c r="I8" s="24">
        <f>Табела!CF7</f>
        <v>0.6020550400430702</v>
      </c>
      <c r="J8" s="24">
        <f>Табела!CG7</f>
        <v>0.71579221576837926</v>
      </c>
      <c r="K8" s="24">
        <f>Табела!CH7</f>
        <v>1</v>
      </c>
      <c r="L8" s="24"/>
      <c r="M8" s="24"/>
      <c r="N8" s="24"/>
      <c r="O8" s="24"/>
      <c r="P8" s="24"/>
      <c r="S8" s="28" t="s">
        <v>209</v>
      </c>
      <c r="AB8" s="31">
        <v>5</v>
      </c>
      <c r="AC8" s="29" t="s">
        <v>229</v>
      </c>
      <c r="AD8" s="25">
        <v>-2.3641031534176724E-2</v>
      </c>
      <c r="AE8" s="25">
        <v>2.9650143122784897E-2</v>
      </c>
      <c r="AG8" s="31">
        <v>5</v>
      </c>
      <c r="AH8" s="29" t="s">
        <v>229</v>
      </c>
      <c r="AI8" s="1">
        <v>16.882595911952208</v>
      </c>
      <c r="AK8" s="79"/>
      <c r="AL8" s="80"/>
      <c r="AM8" s="80"/>
      <c r="AN8" s="80"/>
      <c r="AO8" s="80"/>
    </row>
    <row r="9" spans="2:57" ht="15.75">
      <c r="B9" s="31">
        <v>7</v>
      </c>
      <c r="C9" s="1" t="s">
        <v>231</v>
      </c>
      <c r="D9" s="25">
        <v>4.4533381019878117E-3</v>
      </c>
      <c r="E9" s="25">
        <v>5.9211732462351356E-3</v>
      </c>
      <c r="F9" s="24">
        <f>Табела!CC8</f>
        <v>0.21269842875985934</v>
      </c>
      <c r="G9" s="24">
        <f>Табела!CD8</f>
        <v>0.34897914278416547</v>
      </c>
      <c r="H9" s="24">
        <f>Табела!CE8</f>
        <v>0.31567063220214797</v>
      </c>
      <c r="I9" s="24">
        <f>Табела!CF8</f>
        <v>0.46117433618211084</v>
      </c>
      <c r="J9" s="24">
        <f>Табела!CG8</f>
        <v>0.43358239405998567</v>
      </c>
      <c r="K9" s="24">
        <f>Табела!CH8</f>
        <v>0.47378967664625204</v>
      </c>
      <c r="L9" s="24">
        <f>Табела!CI8</f>
        <v>1.0000000000000002</v>
      </c>
      <c r="M9" s="24"/>
      <c r="N9" s="24"/>
      <c r="O9" s="24"/>
      <c r="P9" s="24"/>
      <c r="S9" s="28" t="s">
        <v>210</v>
      </c>
      <c r="AB9" s="31">
        <v>6</v>
      </c>
      <c r="AC9" s="29" t="s">
        <v>230</v>
      </c>
      <c r="AD9" s="25">
        <v>-7.4163527652292255E-2</v>
      </c>
      <c r="AE9" s="25">
        <v>4.7196842264223923E-2</v>
      </c>
      <c r="AG9" s="31">
        <v>6</v>
      </c>
      <c r="AH9" s="29" t="s">
        <v>230</v>
      </c>
      <c r="AI9" s="1">
        <v>9.9578688614129405</v>
      </c>
      <c r="AK9" s="82">
        <v>0.75</v>
      </c>
      <c r="AL9" s="80">
        <f>Табела!O41+(-2*Табела!O42)</f>
        <v>-7.2775635657677681E-2</v>
      </c>
      <c r="AM9" s="80">
        <f>Табела!S41+(-2*Табела!S42)</f>
        <v>-1.3883627689417852E-2</v>
      </c>
      <c r="AN9" s="80">
        <f>Табела!T41+(-2*Табела!T42)</f>
        <v>-4.7338721425966394E-2</v>
      </c>
      <c r="AO9" s="80">
        <f>Табела!W41+(-2*Табела!W42)</f>
        <v>-6.8528216285580909E-2</v>
      </c>
    </row>
    <row r="10" spans="2:57" ht="15.75">
      <c r="B10" s="31">
        <v>8</v>
      </c>
      <c r="C10" s="1" t="s">
        <v>226</v>
      </c>
      <c r="D10" s="25">
        <v>-2.4686222459815309E-3</v>
      </c>
      <c r="E10" s="25">
        <v>3.5844474044580993E-2</v>
      </c>
      <c r="F10" s="24">
        <f>Табела!CC9</f>
        <v>0.73605050243453018</v>
      </c>
      <c r="G10" s="24">
        <f>Табела!CD9</f>
        <v>0.74236154462348902</v>
      </c>
      <c r="H10" s="24">
        <f>Табела!CE9</f>
        <v>0.10748088297318129</v>
      </c>
      <c r="I10" s="24">
        <f>Табела!CF9</f>
        <v>0.46729056433513172</v>
      </c>
      <c r="J10" s="24">
        <f>Табела!CG9</f>
        <v>0.67443350060198592</v>
      </c>
      <c r="K10" s="24">
        <f>Табела!CH9</f>
        <v>0.46745181513894696</v>
      </c>
      <c r="L10" s="24">
        <f>Табела!CI9</f>
        <v>0.24589655679393127</v>
      </c>
      <c r="M10" s="24">
        <f>Табела!CJ9</f>
        <v>1.0000000000000002</v>
      </c>
      <c r="N10" s="24"/>
      <c r="O10" s="24"/>
      <c r="P10" s="24"/>
      <c r="S10" s="28" t="s">
        <v>211</v>
      </c>
      <c r="AB10" s="31">
        <v>7</v>
      </c>
      <c r="AC10" s="29" t="s">
        <v>231</v>
      </c>
      <c r="AD10" s="25">
        <v>-1.4241180591878738E-2</v>
      </c>
      <c r="AE10" s="25">
        <v>1.6636019780280457E-2</v>
      </c>
      <c r="AG10" s="31">
        <v>7</v>
      </c>
      <c r="AH10" s="29" t="s">
        <v>231</v>
      </c>
      <c r="AI10" s="1">
        <v>4.8955129349681821</v>
      </c>
      <c r="AK10" s="82">
        <v>0.89</v>
      </c>
      <c r="AL10" s="80">
        <f>Табела!O41+(-3*Табела!O42)</f>
        <v>-0.10692133768472953</v>
      </c>
      <c r="AM10" s="80">
        <f>Табела!S41+(-3*Табела!S42)</f>
        <v>-2.3226965835602627E-2</v>
      </c>
      <c r="AN10" s="80">
        <f>Табела!T41+(-3*Табела!T42)</f>
        <v>-7.1409221128809056E-2</v>
      </c>
      <c r="AO10" s="80">
        <f>Табела!W41+(-3*Табела!W42)</f>
        <v>-0.10089542389028688</v>
      </c>
    </row>
    <row r="11" spans="2:57" ht="15.75">
      <c r="B11" s="31">
        <v>9</v>
      </c>
      <c r="C11" s="1" t="s">
        <v>232</v>
      </c>
      <c r="D11" s="25">
        <v>-3.7938010761689703E-3</v>
      </c>
      <c r="E11" s="25">
        <v>3.2367207604705968E-2</v>
      </c>
      <c r="F11" s="24">
        <f>Табела!CC10</f>
        <v>0.47542445598195893</v>
      </c>
      <c r="G11" s="24">
        <f>Табела!CD10</f>
        <v>0.64027298825133294</v>
      </c>
      <c r="H11" s="24">
        <f>Табела!CE10</f>
        <v>0.32652410288397676</v>
      </c>
      <c r="I11" s="24">
        <f>Табела!CF10</f>
        <v>0.55154533376957127</v>
      </c>
      <c r="J11" s="24">
        <f>Табела!CG10</f>
        <v>0.68783523982888006</v>
      </c>
      <c r="K11" s="24">
        <f>Табела!CH10</f>
        <v>0.74992774545582896</v>
      </c>
      <c r="L11" s="24">
        <f>Табела!CI10</f>
        <v>0.37885623528847034</v>
      </c>
      <c r="M11" s="24">
        <f>Табела!CJ10</f>
        <v>0.49665411390246766</v>
      </c>
      <c r="N11" s="24">
        <f>Табела!CK10</f>
        <v>1</v>
      </c>
      <c r="O11" s="24"/>
      <c r="P11" s="24"/>
      <c r="S11" s="28" t="s">
        <v>212</v>
      </c>
      <c r="AB11" s="31">
        <v>8</v>
      </c>
      <c r="AC11" s="29" t="s">
        <v>226</v>
      </c>
      <c r="AD11" s="25">
        <v>-8.0283003084950372E-2</v>
      </c>
      <c r="AE11" s="25">
        <v>7.6480682820954646E-2</v>
      </c>
      <c r="AG11" s="31">
        <v>8</v>
      </c>
      <c r="AH11" s="29" t="s">
        <v>226</v>
      </c>
      <c r="AI11" s="1">
        <v>0.35326767850602458</v>
      </c>
    </row>
    <row r="12" spans="2:57" ht="15.75">
      <c r="B12" s="31">
        <v>10</v>
      </c>
      <c r="C12" s="1" t="s">
        <v>228</v>
      </c>
      <c r="D12" s="25">
        <v>4.6372348543236895E-3</v>
      </c>
      <c r="E12" s="25">
        <v>7.80343534469895E-3</v>
      </c>
      <c r="F12" s="24">
        <f>Табела!CC11</f>
        <v>0.54681350207372026</v>
      </c>
      <c r="G12" s="24">
        <f>Табела!CD11</f>
        <v>0.49275936002193998</v>
      </c>
      <c r="H12" s="24">
        <f>Табела!CE11</f>
        <v>0.452988378319369</v>
      </c>
      <c r="I12" s="24">
        <f>Табела!CF11</f>
        <v>0.82656143083245004</v>
      </c>
      <c r="J12" s="24">
        <f>Табела!CG11</f>
        <v>0.66240711769328431</v>
      </c>
      <c r="K12" s="24">
        <f>Табела!CH11</f>
        <v>0.66725822704923721</v>
      </c>
      <c r="L12" s="24">
        <f>Табела!CI11</f>
        <v>0.33392905553610386</v>
      </c>
      <c r="M12" s="24">
        <f>Табела!CJ11</f>
        <v>0.46813402416197586</v>
      </c>
      <c r="N12" s="24">
        <f>Табела!CK11</f>
        <v>0.42207850581959139</v>
      </c>
      <c r="O12" s="24">
        <f>Табела!CL11</f>
        <v>1.0000000000000002</v>
      </c>
      <c r="P12" s="24"/>
      <c r="S12" s="28" t="s">
        <v>213</v>
      </c>
      <c r="AB12" s="31">
        <v>9</v>
      </c>
      <c r="AC12" s="29" t="s">
        <v>232</v>
      </c>
      <c r="AD12" s="25">
        <v>-0.1039622021358239</v>
      </c>
      <c r="AE12" s="25">
        <v>5.4552044757607207E-2</v>
      </c>
      <c r="AG12" s="31">
        <v>9</v>
      </c>
      <c r="AH12" s="29" t="s">
        <v>232</v>
      </c>
      <c r="AI12" s="1">
        <v>16.295419169236137</v>
      </c>
      <c r="AL12" s="1">
        <v>12.246317711496292</v>
      </c>
      <c r="AM12" s="1">
        <v>16.882595911952208</v>
      </c>
      <c r="AN12" s="1">
        <v>9.9578688614129405</v>
      </c>
      <c r="AO12" s="1">
        <v>16.295419169236137</v>
      </c>
    </row>
    <row r="13" spans="2:57" ht="15.75">
      <c r="B13" s="31">
        <v>11</v>
      </c>
      <c r="C13" s="1" t="s">
        <v>227</v>
      </c>
      <c r="D13" s="25">
        <v>5.1969539129868604E-3</v>
      </c>
      <c r="E13" s="25">
        <v>7.0740609357940283E-3</v>
      </c>
      <c r="F13" s="24">
        <f>Табела!CC12</f>
        <v>0.7349698025934065</v>
      </c>
      <c r="G13" s="24">
        <f>Табела!CD12</f>
        <v>0.69567695057499723</v>
      </c>
      <c r="H13" s="24">
        <f>Табела!CE12</f>
        <v>0.29843338415646531</v>
      </c>
      <c r="I13" s="24">
        <f>Табела!CF12</f>
        <v>0.79418357948657747</v>
      </c>
      <c r="J13" s="24">
        <f>Табела!CG12</f>
        <v>0.94828948909833344</v>
      </c>
      <c r="K13" s="24">
        <f>Табела!CH12</f>
        <v>0.67610504170236108</v>
      </c>
      <c r="L13" s="24">
        <f>Табела!CI12</f>
        <v>0.41216262219470867</v>
      </c>
      <c r="M13" s="24">
        <f>Табела!CJ12</f>
        <v>0.6818906853913087</v>
      </c>
      <c r="N13" s="24">
        <f>Табела!CK12</f>
        <v>0.57228967736123582</v>
      </c>
      <c r="O13" s="24">
        <f>Табела!CL12</f>
        <v>0.80568021416111124</v>
      </c>
      <c r="P13" s="24">
        <f>Табела!CM12</f>
        <v>0.99999999999999944</v>
      </c>
      <c r="S13" s="28" t="s">
        <v>214</v>
      </c>
      <c r="AB13" s="31">
        <v>10</v>
      </c>
      <c r="AC13" s="29" t="s">
        <v>228</v>
      </c>
      <c r="AD13" s="25">
        <v>-1.4326861758024462E-2</v>
      </c>
      <c r="AE13" s="25">
        <v>2.4246638882175622E-2</v>
      </c>
      <c r="AG13" s="31">
        <v>10</v>
      </c>
      <c r="AH13" s="29" t="s">
        <v>228</v>
      </c>
      <c r="AI13" s="1">
        <v>1.2303329045053131</v>
      </c>
    </row>
    <row r="14" spans="2:57" ht="15.75">
      <c r="AB14" s="31">
        <v>11</v>
      </c>
      <c r="AC14" s="29" t="s">
        <v>227</v>
      </c>
      <c r="AD14" s="25">
        <v>-1.3133544347390683E-2</v>
      </c>
      <c r="AE14" s="25">
        <v>2.3833711853893966E-2</v>
      </c>
      <c r="AG14" s="31">
        <v>11</v>
      </c>
      <c r="AH14" s="29" t="s">
        <v>227</v>
      </c>
      <c r="AI14" s="1">
        <v>6.9717856623149324</v>
      </c>
    </row>
    <row r="16" spans="2:57" ht="60">
      <c r="AU16" s="32" t="s">
        <v>224</v>
      </c>
      <c r="AV16" s="32" t="s">
        <v>225</v>
      </c>
      <c r="AW16" s="32" t="s">
        <v>5</v>
      </c>
      <c r="AX16" s="32" t="s">
        <v>233</v>
      </c>
      <c r="AY16" s="32" t="s">
        <v>229</v>
      </c>
      <c r="AZ16" s="32" t="s">
        <v>230</v>
      </c>
      <c r="BA16" s="32" t="s">
        <v>231</v>
      </c>
      <c r="BB16" s="33" t="s">
        <v>226</v>
      </c>
      <c r="BC16" s="32" t="s">
        <v>232</v>
      </c>
      <c r="BD16" s="32" t="s">
        <v>228</v>
      </c>
      <c r="BE16" s="32" t="s">
        <v>227</v>
      </c>
    </row>
    <row r="17" spans="37:41">
      <c r="AK17" s="1" t="s">
        <v>186</v>
      </c>
      <c r="AL17" s="1">
        <v>-0.58483987630964862</v>
      </c>
      <c r="AM17" s="1">
        <v>1.0864291346784607</v>
      </c>
      <c r="AN17" s="1">
        <v>-9.7409993573661452E-2</v>
      </c>
      <c r="AO17" s="1">
        <v>-0.56886671169410319</v>
      </c>
    </row>
    <row r="18" spans="37:41">
      <c r="AK18" s="1" t="s">
        <v>187</v>
      </c>
      <c r="AL18" s="1">
        <v>-0.71054329089253887</v>
      </c>
      <c r="AM18" s="1">
        <v>1.7842639620196308</v>
      </c>
      <c r="AN18" s="1">
        <v>-0.11555802032738684</v>
      </c>
      <c r="AO18" s="1">
        <v>-0.64638396707543055</v>
      </c>
    </row>
  </sheetData>
  <mergeCells count="1">
    <mergeCell ref="F1:P1"/>
  </mergeCells>
  <conditionalFormatting sqref="F13:O13 F12:N12 F11:M11 F10:L10 F9:K9 F8:J8 F7:I7 F6:H6 G5 F4:F5">
    <cfRule type="dataBar" priority="1">
      <dataBar>
        <cfvo type="min" val="0"/>
        <cfvo type="max" val="0"/>
        <color rgb="FFCCCCFF"/>
      </dataBar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43"/>
  <sheetViews>
    <sheetView showGridLines="0" workbookViewId="0">
      <selection activeCell="I4" sqref="I4:J12"/>
    </sheetView>
  </sheetViews>
  <sheetFormatPr defaultRowHeight="15"/>
  <cols>
    <col min="1" max="1" width="11.42578125" style="35" bestFit="1" customWidth="1"/>
    <col min="2" max="2" width="9.140625" style="35"/>
    <col min="3" max="3" width="14.140625" style="35" customWidth="1"/>
    <col min="4" max="7" width="12" style="35" customWidth="1"/>
    <col min="8" max="8" width="5.42578125" style="36" customWidth="1"/>
    <col min="9" max="9" width="17.7109375" style="36" bestFit="1" customWidth="1"/>
    <col min="10" max="10" width="7.85546875" style="36" bestFit="1" customWidth="1"/>
    <col min="11" max="11" width="2" style="36" customWidth="1"/>
    <col min="12" max="13" width="9.140625" style="36"/>
    <col min="14" max="16384" width="9.140625" style="49"/>
  </cols>
  <sheetData>
    <row r="1" spans="1:11" ht="30">
      <c r="A1" s="34" t="s">
        <v>240</v>
      </c>
    </row>
    <row r="2" spans="1:11">
      <c r="A2" s="37" t="s">
        <v>241</v>
      </c>
    </row>
    <row r="3" spans="1:11" ht="15.75" thickBot="1">
      <c r="A3" s="37"/>
    </row>
    <row r="4" spans="1:11">
      <c r="A4" s="89" t="s">
        <v>242</v>
      </c>
      <c r="B4" s="90"/>
      <c r="C4" s="90"/>
      <c r="D4" s="90"/>
      <c r="E4" s="90"/>
      <c r="F4" s="90"/>
      <c r="G4" s="91"/>
      <c r="I4" s="92" t="s">
        <v>254</v>
      </c>
      <c r="J4" s="92"/>
    </row>
    <row r="5" spans="1:11" ht="15" customHeight="1">
      <c r="A5" s="38" t="s">
        <v>255</v>
      </c>
      <c r="B5" s="38" t="s">
        <v>248</v>
      </c>
      <c r="C5" s="39" t="s">
        <v>256</v>
      </c>
      <c r="D5" s="39" t="s">
        <v>257</v>
      </c>
      <c r="E5" s="39" t="s">
        <v>243</v>
      </c>
      <c r="F5" s="39" t="s">
        <v>258</v>
      </c>
      <c r="G5" s="39" t="s">
        <v>244</v>
      </c>
      <c r="I5" s="50" t="s">
        <v>247</v>
      </c>
      <c r="J5" s="53">
        <f>B6</f>
        <v>57.255400000000002</v>
      </c>
    </row>
    <row r="6" spans="1:11">
      <c r="A6" s="40">
        <v>40724</v>
      </c>
      <c r="B6" s="41">
        <v>57.255400000000002</v>
      </c>
      <c r="C6" s="39"/>
      <c r="D6" s="42">
        <f>+B6</f>
        <v>57.255400000000002</v>
      </c>
      <c r="E6" s="43"/>
      <c r="F6" s="42">
        <f>+B6</f>
        <v>57.255400000000002</v>
      </c>
      <c r="G6" s="41"/>
      <c r="I6" s="50" t="s">
        <v>248</v>
      </c>
      <c r="J6" s="53">
        <f>B42</f>
        <v>48.72</v>
      </c>
    </row>
    <row r="7" spans="1:11">
      <c r="A7" s="40">
        <v>40755</v>
      </c>
      <c r="B7" s="41">
        <v>57.7911</v>
      </c>
      <c r="C7" s="44">
        <f>LN(B7/B6)</f>
        <v>9.3128234532516684E-3</v>
      </c>
      <c r="D7" s="45">
        <f t="shared" ref="D7:D42" si="0">IF(B7&gt;D6,B7, D6)</f>
        <v>57.7911</v>
      </c>
      <c r="E7" s="43">
        <f t="shared" ref="E7:E42" si="1">+(B7-D7)/D7</f>
        <v>0</v>
      </c>
      <c r="F7" s="45">
        <f t="shared" ref="F7:F42" si="2">IF(B7&lt;F6,B7,F6)</f>
        <v>57.255400000000002</v>
      </c>
      <c r="G7" s="46">
        <f t="shared" ref="G7:G42" si="3">+(B7-F7)/F7</f>
        <v>9.3563227223982109E-3</v>
      </c>
      <c r="I7" s="50" t="s">
        <v>249</v>
      </c>
      <c r="J7" s="55">
        <f>+J6/J5-1</f>
        <v>-0.14907589502474883</v>
      </c>
    </row>
    <row r="8" spans="1:11">
      <c r="A8" s="40">
        <v>40786</v>
      </c>
      <c r="B8" s="41">
        <v>51.770699999999998</v>
      </c>
      <c r="C8" s="44">
        <f t="shared" ref="C8:C42" si="4">LN(B8/B7)</f>
        <v>-0.11001043241675205</v>
      </c>
      <c r="D8" s="45">
        <f t="shared" si="0"/>
        <v>57.7911</v>
      </c>
      <c r="E8" s="43">
        <f t="shared" si="1"/>
        <v>-0.10417521036976285</v>
      </c>
      <c r="F8" s="45">
        <f t="shared" si="2"/>
        <v>51.770699999999998</v>
      </c>
      <c r="G8" s="46">
        <f t="shared" si="3"/>
        <v>0</v>
      </c>
      <c r="I8" s="51" t="s">
        <v>250</v>
      </c>
      <c r="J8" s="55">
        <f>(1+J7)^(12/36)-1</f>
        <v>-5.2388602715463417E-2</v>
      </c>
    </row>
    <row r="9" spans="1:11">
      <c r="A9" s="40">
        <v>40816</v>
      </c>
      <c r="B9" s="41">
        <v>47.956699999999998</v>
      </c>
      <c r="C9" s="44">
        <f t="shared" si="4"/>
        <v>-7.6525831714275017E-2</v>
      </c>
      <c r="D9" s="45">
        <f t="shared" si="0"/>
        <v>57.7911</v>
      </c>
      <c r="E9" s="43">
        <f t="shared" si="1"/>
        <v>-0.17017153160261705</v>
      </c>
      <c r="F9" s="45">
        <f t="shared" si="2"/>
        <v>47.956699999999998</v>
      </c>
      <c r="G9" s="46">
        <f t="shared" si="3"/>
        <v>0</v>
      </c>
      <c r="I9" s="52" t="s">
        <v>251</v>
      </c>
      <c r="J9" s="56">
        <f>MIN(E7:E42)</f>
        <v>-0.22276440489971644</v>
      </c>
    </row>
    <row r="10" spans="1:11">
      <c r="A10" s="40">
        <v>40847</v>
      </c>
      <c r="B10" s="41">
        <v>50.706400000000002</v>
      </c>
      <c r="C10" s="44">
        <f t="shared" si="4"/>
        <v>5.5753614919542407E-2</v>
      </c>
      <c r="D10" s="45">
        <f t="shared" si="0"/>
        <v>57.7911</v>
      </c>
      <c r="E10" s="43">
        <f t="shared" si="1"/>
        <v>-0.12259154091200891</v>
      </c>
      <c r="F10" s="45">
        <f t="shared" si="2"/>
        <v>47.956699999999998</v>
      </c>
      <c r="G10" s="46">
        <f t="shared" si="3"/>
        <v>5.7337139544630975E-2</v>
      </c>
      <c r="I10" s="52" t="s">
        <v>252</v>
      </c>
      <c r="J10" s="56">
        <f>MAX(G7:G42)</f>
        <v>0.11037873748610738</v>
      </c>
    </row>
    <row r="11" spans="1:11">
      <c r="A11" s="40">
        <v>40877</v>
      </c>
      <c r="B11" s="41">
        <v>51.740400000000001</v>
      </c>
      <c r="C11" s="44">
        <f t="shared" si="4"/>
        <v>2.0186772318431346E-2</v>
      </c>
      <c r="D11" s="45">
        <f t="shared" si="0"/>
        <v>57.7911</v>
      </c>
      <c r="E11" s="43">
        <f t="shared" si="1"/>
        <v>-0.10469951255470131</v>
      </c>
      <c r="F11" s="45">
        <f t="shared" si="2"/>
        <v>47.956699999999998</v>
      </c>
      <c r="G11" s="46">
        <f t="shared" si="3"/>
        <v>7.8898256135222056E-2</v>
      </c>
      <c r="I11" s="50" t="s">
        <v>240</v>
      </c>
      <c r="J11" s="53">
        <f>J8/ABS(J9)</f>
        <v>-0.23517492724678163</v>
      </c>
    </row>
    <row r="12" spans="1:11">
      <c r="A12" s="40">
        <v>40908</v>
      </c>
      <c r="B12" s="41">
        <v>50.882399999999997</v>
      </c>
      <c r="C12" s="44">
        <f t="shared" si="4"/>
        <v>-1.6721819959777375E-2</v>
      </c>
      <c r="D12" s="45">
        <f t="shared" si="0"/>
        <v>57.7911</v>
      </c>
      <c r="E12" s="43">
        <f t="shared" si="1"/>
        <v>-0.1195460892767226</v>
      </c>
      <c r="F12" s="45">
        <f t="shared" si="2"/>
        <v>47.956699999999998</v>
      </c>
      <c r="G12" s="46">
        <f t="shared" si="3"/>
        <v>6.1007116836646377E-2</v>
      </c>
      <c r="I12" s="35" t="s">
        <v>253</v>
      </c>
      <c r="J12" s="54">
        <f>J8/ABS(E43-10%)</f>
        <v>-0.19756209465518809</v>
      </c>
    </row>
    <row r="13" spans="1:11">
      <c r="A13" s="40">
        <v>40939</v>
      </c>
      <c r="B13" s="41">
        <v>52.392099999999999</v>
      </c>
      <c r="C13" s="44">
        <f t="shared" si="4"/>
        <v>2.9238728871553522E-2</v>
      </c>
      <c r="D13" s="45">
        <f t="shared" si="0"/>
        <v>57.7911</v>
      </c>
      <c r="E13" s="43">
        <f t="shared" si="1"/>
        <v>-9.3422689652905053E-2</v>
      </c>
      <c r="F13" s="45">
        <f t="shared" si="2"/>
        <v>47.956699999999998</v>
      </c>
      <c r="G13" s="46">
        <f t="shared" si="3"/>
        <v>9.2487598187531703E-2</v>
      </c>
      <c r="K13" s="47"/>
    </row>
    <row r="14" spans="1:11">
      <c r="A14" s="40">
        <v>40968</v>
      </c>
      <c r="B14" s="41">
        <v>53.250100000000003</v>
      </c>
      <c r="C14" s="44">
        <f t="shared" si="4"/>
        <v>1.6243865919763376E-2</v>
      </c>
      <c r="D14" s="45">
        <f t="shared" si="0"/>
        <v>57.7911</v>
      </c>
      <c r="E14" s="43">
        <f t="shared" si="1"/>
        <v>-7.8576112930883762E-2</v>
      </c>
      <c r="F14" s="45">
        <f t="shared" si="2"/>
        <v>47.956699999999998</v>
      </c>
      <c r="G14" s="46">
        <f t="shared" si="3"/>
        <v>0.11037873748610738</v>
      </c>
    </row>
    <row r="15" spans="1:11">
      <c r="A15" s="40">
        <v>40999</v>
      </c>
      <c r="B15" s="41">
        <v>49.319699999999997</v>
      </c>
      <c r="C15" s="44">
        <f t="shared" si="4"/>
        <v>-7.6676086969460766E-2</v>
      </c>
      <c r="D15" s="45">
        <f t="shared" si="0"/>
        <v>57.7911</v>
      </c>
      <c r="E15" s="43">
        <f t="shared" si="1"/>
        <v>-0.14658658513162065</v>
      </c>
      <c r="F15" s="45">
        <f t="shared" si="2"/>
        <v>47.956699999999998</v>
      </c>
      <c r="G15" s="46">
        <f t="shared" si="3"/>
        <v>2.8421471869415526E-2</v>
      </c>
    </row>
    <row r="16" spans="1:11">
      <c r="A16" s="40">
        <v>41029</v>
      </c>
      <c r="B16" s="41">
        <v>49.1297</v>
      </c>
      <c r="C16" s="44">
        <f t="shared" si="4"/>
        <v>-3.8598556393970207E-3</v>
      </c>
      <c r="D16" s="45">
        <f t="shared" si="0"/>
        <v>57.7911</v>
      </c>
      <c r="E16" s="43">
        <f t="shared" si="1"/>
        <v>-0.14987428860153207</v>
      </c>
      <c r="F16" s="45">
        <f t="shared" si="2"/>
        <v>47.956699999999998</v>
      </c>
      <c r="G16" s="46">
        <f t="shared" si="3"/>
        <v>2.4459564565535198E-2</v>
      </c>
    </row>
    <row r="17" spans="1:7">
      <c r="A17" s="40">
        <v>41060</v>
      </c>
      <c r="B17" s="41">
        <v>46.928199999999997</v>
      </c>
      <c r="C17" s="44">
        <f t="shared" si="4"/>
        <v>-4.5844965839235051E-2</v>
      </c>
      <c r="D17" s="45">
        <f t="shared" si="0"/>
        <v>57.7911</v>
      </c>
      <c r="E17" s="43">
        <f t="shared" si="1"/>
        <v>-0.18796838959632198</v>
      </c>
      <c r="F17" s="45">
        <f t="shared" si="2"/>
        <v>46.928199999999997</v>
      </c>
      <c r="G17" s="46">
        <f t="shared" si="3"/>
        <v>0</v>
      </c>
    </row>
    <row r="18" spans="1:7">
      <c r="A18" s="40">
        <v>41090</v>
      </c>
      <c r="B18" s="41">
        <v>47.6783</v>
      </c>
      <c r="C18" s="44">
        <f t="shared" si="4"/>
        <v>1.585759368509565E-2</v>
      </c>
      <c r="D18" s="45">
        <f t="shared" si="0"/>
        <v>57.7911</v>
      </c>
      <c r="E18" s="43">
        <f t="shared" si="1"/>
        <v>-0.17498888237116095</v>
      </c>
      <c r="F18" s="45">
        <f t="shared" si="2"/>
        <v>46.928199999999997</v>
      </c>
      <c r="G18" s="46">
        <f t="shared" si="3"/>
        <v>1.5983992567368946E-2</v>
      </c>
    </row>
    <row r="19" spans="1:7">
      <c r="A19" s="40">
        <v>41121</v>
      </c>
      <c r="B19" s="41">
        <v>49.234499999999997</v>
      </c>
      <c r="C19" s="44">
        <f t="shared" si="4"/>
        <v>3.2118229511880515E-2</v>
      </c>
      <c r="D19" s="45">
        <f t="shared" si="0"/>
        <v>57.7911</v>
      </c>
      <c r="E19" s="43">
        <f t="shared" si="1"/>
        <v>-0.14806086058233886</v>
      </c>
      <c r="F19" s="45">
        <f t="shared" si="2"/>
        <v>46.928199999999997</v>
      </c>
      <c r="G19" s="46">
        <f t="shared" si="3"/>
        <v>4.9145290038825278E-2</v>
      </c>
    </row>
    <row r="20" spans="1:7">
      <c r="A20" s="40">
        <v>41152</v>
      </c>
      <c r="B20" s="41">
        <v>47.9041</v>
      </c>
      <c r="C20" s="44">
        <f t="shared" si="4"/>
        <v>-2.7393501527537886E-2</v>
      </c>
      <c r="D20" s="45">
        <f t="shared" si="0"/>
        <v>57.7911</v>
      </c>
      <c r="E20" s="43">
        <f t="shared" si="1"/>
        <v>-0.17108170635270831</v>
      </c>
      <c r="F20" s="45">
        <f t="shared" si="2"/>
        <v>46.928199999999997</v>
      </c>
      <c r="G20" s="46">
        <f t="shared" si="3"/>
        <v>2.0795598382209481E-2</v>
      </c>
    </row>
    <row r="21" spans="1:7">
      <c r="A21" s="40">
        <v>41182</v>
      </c>
      <c r="B21" s="41">
        <v>47.639600000000002</v>
      </c>
      <c r="C21" s="44">
        <f t="shared" si="4"/>
        <v>-5.5367475971643647E-3</v>
      </c>
      <c r="D21" s="45">
        <f t="shared" si="0"/>
        <v>57.7911</v>
      </c>
      <c r="E21" s="43">
        <f t="shared" si="1"/>
        <v>-0.17565853565687448</v>
      </c>
      <c r="F21" s="45">
        <f t="shared" si="2"/>
        <v>46.928199999999997</v>
      </c>
      <c r="G21" s="46">
        <f t="shared" si="3"/>
        <v>1.5159328506100911E-2</v>
      </c>
    </row>
    <row r="22" spans="1:7">
      <c r="A22" s="40">
        <v>41213</v>
      </c>
      <c r="B22" s="41">
        <v>47.363199999999999</v>
      </c>
      <c r="C22" s="44">
        <f t="shared" si="4"/>
        <v>-5.8187922854921704E-3</v>
      </c>
      <c r="D22" s="45">
        <f t="shared" si="0"/>
        <v>57.7911</v>
      </c>
      <c r="E22" s="43">
        <f t="shared" si="1"/>
        <v>-0.18044127902047202</v>
      </c>
      <c r="F22" s="45">
        <f t="shared" si="2"/>
        <v>46.928199999999997</v>
      </c>
      <c r="G22" s="46">
        <f t="shared" si="3"/>
        <v>9.2694797584395375E-3</v>
      </c>
    </row>
    <row r="23" spans="1:7">
      <c r="A23" s="40">
        <v>41243</v>
      </c>
      <c r="B23" s="41">
        <v>47.114600000000003</v>
      </c>
      <c r="C23" s="44">
        <f t="shared" si="4"/>
        <v>-5.2626241032753748E-3</v>
      </c>
      <c r="D23" s="45">
        <f t="shared" si="0"/>
        <v>57.7911</v>
      </c>
      <c r="E23" s="43">
        <f t="shared" si="1"/>
        <v>-0.18474297945531401</v>
      </c>
      <c r="F23" s="45">
        <f t="shared" si="2"/>
        <v>46.928199999999997</v>
      </c>
      <c r="G23" s="46">
        <f t="shared" si="3"/>
        <v>3.9720253493636263E-3</v>
      </c>
    </row>
    <row r="24" spans="1:7">
      <c r="A24" s="40">
        <v>41274</v>
      </c>
      <c r="B24" s="41">
        <v>46.551699999999997</v>
      </c>
      <c r="C24" s="44">
        <f t="shared" si="4"/>
        <v>-1.2019408830109074E-2</v>
      </c>
      <c r="D24" s="45">
        <f t="shared" si="0"/>
        <v>57.7911</v>
      </c>
      <c r="E24" s="43">
        <f t="shared" si="1"/>
        <v>-0.19448323357748865</v>
      </c>
      <c r="F24" s="45">
        <f t="shared" si="2"/>
        <v>46.551699999999997</v>
      </c>
      <c r="G24" s="46">
        <f t="shared" si="3"/>
        <v>0</v>
      </c>
    </row>
    <row r="25" spans="1:7">
      <c r="A25" s="40">
        <v>41305</v>
      </c>
      <c r="B25" s="41">
        <v>46.302199999999999</v>
      </c>
      <c r="C25" s="44">
        <f t="shared" si="4"/>
        <v>-5.3740467653143756E-3</v>
      </c>
      <c r="D25" s="45">
        <f t="shared" si="0"/>
        <v>57.7911</v>
      </c>
      <c r="E25" s="43">
        <f t="shared" si="1"/>
        <v>-0.19880050734455654</v>
      </c>
      <c r="F25" s="45">
        <f t="shared" si="2"/>
        <v>46.302199999999999</v>
      </c>
      <c r="G25" s="46">
        <f t="shared" si="3"/>
        <v>0</v>
      </c>
    </row>
    <row r="26" spans="1:7">
      <c r="A26" s="40">
        <v>41333</v>
      </c>
      <c r="B26" s="41">
        <v>47.315899999999999</v>
      </c>
      <c r="C26" s="44">
        <f t="shared" si="4"/>
        <v>2.1656915069227688E-2</v>
      </c>
      <c r="D26" s="45">
        <f t="shared" si="0"/>
        <v>57.7911</v>
      </c>
      <c r="E26" s="43">
        <f t="shared" si="1"/>
        <v>-0.18125974414745524</v>
      </c>
      <c r="F26" s="45">
        <f t="shared" si="2"/>
        <v>46.302199999999999</v>
      </c>
      <c r="G26" s="46">
        <f t="shared" si="3"/>
        <v>2.1893128188293431E-2</v>
      </c>
    </row>
    <row r="27" spans="1:7">
      <c r="A27" s="40">
        <v>41364</v>
      </c>
      <c r="B27" s="41">
        <v>47.552399999999999</v>
      </c>
      <c r="C27" s="44">
        <f t="shared" si="4"/>
        <v>4.9858696725293581E-3</v>
      </c>
      <c r="D27" s="45">
        <f t="shared" si="0"/>
        <v>57.7911</v>
      </c>
      <c r="E27" s="43">
        <f t="shared" si="1"/>
        <v>-0.17716741851253914</v>
      </c>
      <c r="F27" s="45">
        <f t="shared" si="2"/>
        <v>46.302199999999999</v>
      </c>
      <c r="G27" s="46">
        <f t="shared" si="3"/>
        <v>2.7000876848184311E-2</v>
      </c>
    </row>
    <row r="28" spans="1:7">
      <c r="A28" s="40">
        <v>41394</v>
      </c>
      <c r="B28" s="41">
        <v>46.832900000000002</v>
      </c>
      <c r="C28" s="44">
        <f t="shared" si="4"/>
        <v>-1.5246313509945318E-2</v>
      </c>
      <c r="D28" s="45">
        <f t="shared" si="0"/>
        <v>57.7911</v>
      </c>
      <c r="E28" s="43">
        <f t="shared" si="1"/>
        <v>-0.18961743244201959</v>
      </c>
      <c r="F28" s="45">
        <f t="shared" si="2"/>
        <v>46.302199999999999</v>
      </c>
      <c r="G28" s="46">
        <f t="shared" si="3"/>
        <v>1.146165840931971E-2</v>
      </c>
    </row>
    <row r="29" spans="1:7">
      <c r="A29" s="40">
        <v>41425</v>
      </c>
      <c r="B29" s="41">
        <v>47.751199999999997</v>
      </c>
      <c r="C29" s="44">
        <f t="shared" si="4"/>
        <v>1.9418250107170611E-2</v>
      </c>
      <c r="D29" s="45">
        <f t="shared" si="0"/>
        <v>57.7911</v>
      </c>
      <c r="E29" s="43">
        <f t="shared" si="1"/>
        <v>-0.17372744246086341</v>
      </c>
      <c r="F29" s="45">
        <f t="shared" si="2"/>
        <v>46.302199999999999</v>
      </c>
      <c r="G29" s="46">
        <f t="shared" si="3"/>
        <v>3.1294409336921312E-2</v>
      </c>
    </row>
    <row r="30" spans="1:7">
      <c r="A30" s="40">
        <v>41455</v>
      </c>
      <c r="B30" s="41">
        <v>45.565300000000001</v>
      </c>
      <c r="C30" s="44">
        <f t="shared" si="4"/>
        <v>-4.6857735573722484E-2</v>
      </c>
      <c r="D30" s="45">
        <f t="shared" si="0"/>
        <v>57.7911</v>
      </c>
      <c r="E30" s="43">
        <f t="shared" si="1"/>
        <v>-0.21155160569707099</v>
      </c>
      <c r="F30" s="45">
        <f t="shared" si="2"/>
        <v>45.565300000000001</v>
      </c>
      <c r="G30" s="46">
        <f t="shared" si="3"/>
        <v>0</v>
      </c>
    </row>
    <row r="31" spans="1:7">
      <c r="A31" s="40">
        <v>41486</v>
      </c>
      <c r="B31" s="41">
        <v>46.9758</v>
      </c>
      <c r="C31" s="44">
        <f t="shared" si="4"/>
        <v>3.0486113562505576E-2</v>
      </c>
      <c r="D31" s="45">
        <f t="shared" si="0"/>
        <v>57.7911</v>
      </c>
      <c r="E31" s="43">
        <f t="shared" si="1"/>
        <v>-0.18714473335859674</v>
      </c>
      <c r="F31" s="45">
        <f t="shared" si="2"/>
        <v>45.565300000000001</v>
      </c>
      <c r="G31" s="46">
        <f t="shared" si="3"/>
        <v>3.0955573649246223E-2</v>
      </c>
    </row>
    <row r="32" spans="1:7">
      <c r="A32" s="40">
        <v>41517</v>
      </c>
      <c r="B32" s="41">
        <v>45.181600000000003</v>
      </c>
      <c r="C32" s="44">
        <f t="shared" si="4"/>
        <v>-3.8942651177043507E-2</v>
      </c>
      <c r="D32" s="45">
        <f t="shared" si="0"/>
        <v>57.7911</v>
      </c>
      <c r="E32" s="43">
        <f t="shared" si="1"/>
        <v>-0.21819103633604478</v>
      </c>
      <c r="F32" s="45">
        <f t="shared" si="2"/>
        <v>45.181600000000003</v>
      </c>
      <c r="G32" s="46">
        <f t="shared" si="3"/>
        <v>0</v>
      </c>
    </row>
    <row r="33" spans="1:7">
      <c r="A33" s="40">
        <v>41547</v>
      </c>
      <c r="B33" s="41">
        <v>44.917299999999997</v>
      </c>
      <c r="C33" s="44">
        <f t="shared" si="4"/>
        <v>-5.8669031056367638E-3</v>
      </c>
      <c r="D33" s="45">
        <f t="shared" si="0"/>
        <v>57.7911</v>
      </c>
      <c r="E33" s="43">
        <f t="shared" si="1"/>
        <v>-0.22276440489971644</v>
      </c>
      <c r="F33" s="45">
        <f t="shared" si="2"/>
        <v>44.917299999999997</v>
      </c>
      <c r="G33" s="46">
        <f t="shared" si="3"/>
        <v>0</v>
      </c>
    </row>
    <row r="34" spans="1:7">
      <c r="A34" s="40">
        <v>41578</v>
      </c>
      <c r="B34" s="41">
        <v>45.175400000000003</v>
      </c>
      <c r="C34" s="44">
        <f t="shared" si="4"/>
        <v>5.7296696868706764E-3</v>
      </c>
      <c r="D34" s="45">
        <f t="shared" si="0"/>
        <v>57.7911</v>
      </c>
      <c r="E34" s="43">
        <f t="shared" si="1"/>
        <v>-0.21829831929137872</v>
      </c>
      <c r="F34" s="45">
        <f t="shared" si="2"/>
        <v>44.917299999999997</v>
      </c>
      <c r="G34" s="46">
        <f t="shared" si="3"/>
        <v>5.746115639185926E-3</v>
      </c>
    </row>
    <row r="35" spans="1:7">
      <c r="A35" s="40">
        <v>41608</v>
      </c>
      <c r="B35" s="41">
        <v>46.334299999999999</v>
      </c>
      <c r="C35" s="44">
        <f t="shared" si="4"/>
        <v>2.5329816660309337E-2</v>
      </c>
      <c r="D35" s="45">
        <f t="shared" si="0"/>
        <v>57.7911</v>
      </c>
      <c r="E35" s="43">
        <f t="shared" si="1"/>
        <v>-0.19824505849516624</v>
      </c>
      <c r="F35" s="45">
        <f t="shared" si="2"/>
        <v>44.917299999999997</v>
      </c>
      <c r="G35" s="46">
        <f t="shared" si="3"/>
        <v>3.1546865016374576E-2</v>
      </c>
    </row>
    <row r="36" spans="1:7">
      <c r="A36" s="40">
        <v>41639</v>
      </c>
      <c r="B36" s="41">
        <v>46.576500000000003</v>
      </c>
      <c r="C36" s="44">
        <f t="shared" si="4"/>
        <v>5.2136145339101896E-3</v>
      </c>
      <c r="D36" s="45">
        <f t="shared" si="0"/>
        <v>57.7911</v>
      </c>
      <c r="E36" s="43">
        <f t="shared" si="1"/>
        <v>-0.1940541017561527</v>
      </c>
      <c r="F36" s="45">
        <f t="shared" si="2"/>
        <v>44.917299999999997</v>
      </c>
      <c r="G36" s="46">
        <f t="shared" si="3"/>
        <v>3.6938996778524212E-2</v>
      </c>
    </row>
    <row r="37" spans="1:7">
      <c r="A37" s="40">
        <v>41670</v>
      </c>
      <c r="B37" s="41">
        <v>45.427199999999999</v>
      </c>
      <c r="C37" s="44">
        <f t="shared" si="4"/>
        <v>-2.4985077498278052E-2</v>
      </c>
      <c r="D37" s="45">
        <f t="shared" si="0"/>
        <v>57.7911</v>
      </c>
      <c r="E37" s="43">
        <f t="shared" si="1"/>
        <v>-0.21394124700862246</v>
      </c>
      <c r="F37" s="45">
        <f t="shared" si="2"/>
        <v>44.917299999999997</v>
      </c>
      <c r="G37" s="46">
        <f t="shared" si="3"/>
        <v>1.135197351577236E-2</v>
      </c>
    </row>
    <row r="38" spans="1:7">
      <c r="A38" s="40">
        <v>41698</v>
      </c>
      <c r="B38" s="41">
        <v>47.341900000000003</v>
      </c>
      <c r="C38" s="44">
        <f t="shared" si="4"/>
        <v>4.128469388273822E-2</v>
      </c>
      <c r="D38" s="45">
        <f t="shared" si="0"/>
        <v>57.7911</v>
      </c>
      <c r="E38" s="43">
        <f t="shared" si="1"/>
        <v>-0.18080984788315152</v>
      </c>
      <c r="F38" s="45">
        <f t="shared" si="2"/>
        <v>44.917299999999997</v>
      </c>
      <c r="G38" s="46">
        <f t="shared" si="3"/>
        <v>5.3979201777488973E-2</v>
      </c>
    </row>
    <row r="39" spans="1:7">
      <c r="A39" s="40">
        <v>41729</v>
      </c>
      <c r="B39" s="41">
        <v>47.272199999999998</v>
      </c>
      <c r="C39" s="44">
        <f t="shared" si="4"/>
        <v>-1.4733536039250733E-3</v>
      </c>
      <c r="D39" s="45">
        <f t="shared" si="0"/>
        <v>57.7911</v>
      </c>
      <c r="E39" s="43">
        <f t="shared" si="1"/>
        <v>-0.1820159159455349</v>
      </c>
      <c r="F39" s="45">
        <f t="shared" si="2"/>
        <v>44.917299999999997</v>
      </c>
      <c r="G39" s="46">
        <f t="shared" si="3"/>
        <v>5.2427461134128737E-2</v>
      </c>
    </row>
    <row r="40" spans="1:7">
      <c r="A40" s="40">
        <v>41759</v>
      </c>
      <c r="B40" s="41">
        <v>47.53</v>
      </c>
      <c r="C40" s="44">
        <f t="shared" si="4"/>
        <v>5.4387057571741171E-3</v>
      </c>
      <c r="D40" s="45">
        <f t="shared" si="0"/>
        <v>57.7911</v>
      </c>
      <c r="E40" s="43">
        <f t="shared" si="1"/>
        <v>-0.17755502144793919</v>
      </c>
      <c r="F40" s="45">
        <f t="shared" si="2"/>
        <v>44.917299999999997</v>
      </c>
      <c r="G40" s="46">
        <f t="shared" si="3"/>
        <v>5.8166897832238447E-2</v>
      </c>
    </row>
    <row r="41" spans="1:7">
      <c r="A41" s="40">
        <v>41790</v>
      </c>
      <c r="B41" s="41">
        <v>48.71</v>
      </c>
      <c r="C41" s="44">
        <f t="shared" si="4"/>
        <v>2.4523257192533236E-2</v>
      </c>
      <c r="D41" s="45">
        <f t="shared" si="0"/>
        <v>57.7911</v>
      </c>
      <c r="E41" s="43">
        <f t="shared" si="1"/>
        <v>-0.15713665252954173</v>
      </c>
      <c r="F41" s="45">
        <f t="shared" si="2"/>
        <v>44.917299999999997</v>
      </c>
      <c r="G41" s="46">
        <f t="shared" si="3"/>
        <v>8.443739939845013E-2</v>
      </c>
    </row>
    <row r="42" spans="1:7">
      <c r="A42" s="40">
        <v>41820</v>
      </c>
      <c r="B42" s="41">
        <v>48.72</v>
      </c>
      <c r="C42" s="44">
        <f t="shared" si="4"/>
        <v>2.0527558319027918E-4</v>
      </c>
      <c r="D42" s="45">
        <f t="shared" si="0"/>
        <v>57.7911</v>
      </c>
      <c r="E42" s="43">
        <f t="shared" si="1"/>
        <v>-0.15696361550480958</v>
      </c>
      <c r="F42" s="45">
        <f t="shared" si="2"/>
        <v>44.917299999999997</v>
      </c>
      <c r="G42" s="46">
        <f t="shared" si="3"/>
        <v>8.466003076765527E-2</v>
      </c>
    </row>
    <row r="43" spans="1:7">
      <c r="A43" s="38" t="s">
        <v>245</v>
      </c>
      <c r="B43" s="38"/>
      <c r="C43" s="38"/>
      <c r="D43" s="38" t="s">
        <v>246</v>
      </c>
      <c r="E43" s="48">
        <f>AVERAGE(E7:E42)</f>
        <v>-0.1651753759085165</v>
      </c>
      <c r="F43" s="38"/>
      <c r="G43" s="48">
        <f>AVERAGE(G7:G42)</f>
        <v>3.1070347506710519E-2</v>
      </c>
    </row>
  </sheetData>
  <mergeCells count="2">
    <mergeCell ref="A4:G4"/>
    <mergeCell ref="I4:J4"/>
  </mergeCells>
  <hyperlinks>
    <hyperlink ref="A2" r:id="rId1" display="http://investexcel.net"/>
  </hyperlinks>
  <pageMargins left="0.7" right="0.7" top="0.75" bottom="0.75" header="0.3" footer="0.3"/>
  <pageSetup paperSize="9"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43"/>
  <sheetViews>
    <sheetView showGridLines="0" workbookViewId="0">
      <selection activeCell="I4" sqref="I4:J12"/>
    </sheetView>
  </sheetViews>
  <sheetFormatPr defaultRowHeight="15"/>
  <cols>
    <col min="1" max="1" width="11.42578125" style="35" bestFit="1" customWidth="1"/>
    <col min="2" max="2" width="9.140625" style="35"/>
    <col min="3" max="3" width="14.140625" style="35" customWidth="1"/>
    <col min="4" max="7" width="12" style="35" customWidth="1"/>
    <col min="8" max="8" width="5.42578125" style="36" customWidth="1"/>
    <col min="9" max="9" width="17.7109375" style="36" bestFit="1" customWidth="1"/>
    <col min="10" max="10" width="7.85546875" style="36" bestFit="1" customWidth="1"/>
    <col min="11" max="11" width="2" style="36" customWidth="1"/>
    <col min="12" max="13" width="9.140625" style="36"/>
    <col min="14" max="16384" width="9.140625" style="49"/>
  </cols>
  <sheetData>
    <row r="1" spans="1:11" ht="30">
      <c r="A1" s="34" t="s">
        <v>240</v>
      </c>
    </row>
    <row r="2" spans="1:11">
      <c r="A2" s="37" t="s">
        <v>241</v>
      </c>
    </row>
    <row r="3" spans="1:11" ht="15.75" thickBot="1">
      <c r="A3" s="37"/>
    </row>
    <row r="4" spans="1:11">
      <c r="A4" s="89" t="s">
        <v>242</v>
      </c>
      <c r="B4" s="90"/>
      <c r="C4" s="90"/>
      <c r="D4" s="90"/>
      <c r="E4" s="90"/>
      <c r="F4" s="90"/>
      <c r="G4" s="91"/>
      <c r="I4" s="92" t="s">
        <v>254</v>
      </c>
      <c r="J4" s="92"/>
    </row>
    <row r="5" spans="1:11" ht="15" customHeight="1">
      <c r="A5" s="38" t="s">
        <v>255</v>
      </c>
      <c r="B5" s="38" t="s">
        <v>248</v>
      </c>
      <c r="C5" s="39" t="s">
        <v>256</v>
      </c>
      <c r="D5" s="39" t="s">
        <v>257</v>
      </c>
      <c r="E5" s="39" t="s">
        <v>243</v>
      </c>
      <c r="F5" s="39" t="s">
        <v>258</v>
      </c>
      <c r="G5" s="39" t="s">
        <v>244</v>
      </c>
      <c r="I5" s="50" t="s">
        <v>247</v>
      </c>
      <c r="J5" s="53">
        <f>B6</f>
        <v>56.1267</v>
      </c>
    </row>
    <row r="6" spans="1:11">
      <c r="A6" s="40">
        <v>40724</v>
      </c>
      <c r="B6" s="41">
        <v>56.1267</v>
      </c>
      <c r="C6" s="39"/>
      <c r="D6" s="42">
        <f>+B6</f>
        <v>56.1267</v>
      </c>
      <c r="E6" s="43"/>
      <c r="F6" s="42">
        <f>+B6</f>
        <v>56.1267</v>
      </c>
      <c r="G6" s="41"/>
      <c r="I6" s="50" t="s">
        <v>248</v>
      </c>
      <c r="J6" s="53">
        <f>B42</f>
        <v>39.31</v>
      </c>
    </row>
    <row r="7" spans="1:11">
      <c r="A7" s="40">
        <v>40755</v>
      </c>
      <c r="B7" s="41">
        <v>56.150199999999998</v>
      </c>
      <c r="C7" s="44">
        <f>LN(B7/B6)</f>
        <v>4.1860792991536231E-4</v>
      </c>
      <c r="D7" s="45">
        <f t="shared" ref="D7:D42" si="0">IF(B7&gt;D6,B7, D6)</f>
        <v>56.150199999999998</v>
      </c>
      <c r="E7" s="43">
        <f t="shared" ref="E7:E42" si="1">+(B7-D7)/D7</f>
        <v>0</v>
      </c>
      <c r="F7" s="45">
        <f t="shared" ref="F7:F42" si="2">IF(B7&lt;F6,B7,F6)</f>
        <v>56.1267</v>
      </c>
      <c r="G7" s="46">
        <f t="shared" ref="G7:G42" si="3">+(B7-F7)/F7</f>
        <v>4.1869555844185603E-4</v>
      </c>
      <c r="I7" s="50" t="s">
        <v>249</v>
      </c>
      <c r="J7" s="55">
        <f>+J6/J5-1</f>
        <v>-0.29962032330423838</v>
      </c>
    </row>
    <row r="8" spans="1:11">
      <c r="A8" s="40">
        <v>40786</v>
      </c>
      <c r="B8" s="41">
        <v>50.076599999999999</v>
      </c>
      <c r="C8" s="44">
        <f t="shared" ref="C8:C42" si="4">LN(B8/B7)</f>
        <v>-0.1144764099525916</v>
      </c>
      <c r="D8" s="45">
        <f t="shared" si="0"/>
        <v>56.150199999999998</v>
      </c>
      <c r="E8" s="43">
        <f t="shared" si="1"/>
        <v>-0.10816702344782386</v>
      </c>
      <c r="F8" s="45">
        <f t="shared" si="2"/>
        <v>50.076599999999999</v>
      </c>
      <c r="G8" s="46">
        <f t="shared" si="3"/>
        <v>0</v>
      </c>
      <c r="I8" s="51" t="s">
        <v>250</v>
      </c>
      <c r="J8" s="55">
        <f>(1+J7)^(12/36)-1</f>
        <v>-0.11193549562608041</v>
      </c>
    </row>
    <row r="9" spans="1:11">
      <c r="A9" s="40">
        <v>40816</v>
      </c>
      <c r="B9" s="41">
        <v>45.938800000000001</v>
      </c>
      <c r="C9" s="44">
        <f t="shared" si="4"/>
        <v>-8.6243757220952344E-2</v>
      </c>
      <c r="D9" s="45">
        <f t="shared" si="0"/>
        <v>56.150199999999998</v>
      </c>
      <c r="E9" s="43">
        <f t="shared" si="1"/>
        <v>-0.18185865767174467</v>
      </c>
      <c r="F9" s="45">
        <f t="shared" si="2"/>
        <v>45.938800000000001</v>
      </c>
      <c r="G9" s="46">
        <f t="shared" si="3"/>
        <v>0</v>
      </c>
      <c r="I9" s="52" t="s">
        <v>251</v>
      </c>
      <c r="J9" s="56">
        <f>MIN(E7:E42)</f>
        <v>-0.37284283938436541</v>
      </c>
    </row>
    <row r="10" spans="1:11">
      <c r="A10" s="40">
        <v>40847</v>
      </c>
      <c r="B10" s="41">
        <v>46.171900000000001</v>
      </c>
      <c r="C10" s="44">
        <f t="shared" si="4"/>
        <v>5.0613120431757218E-3</v>
      </c>
      <c r="D10" s="45">
        <f t="shared" si="0"/>
        <v>56.150199999999998</v>
      </c>
      <c r="E10" s="43">
        <f t="shared" si="1"/>
        <v>-0.17770729222691989</v>
      </c>
      <c r="F10" s="45">
        <f t="shared" si="2"/>
        <v>45.938800000000001</v>
      </c>
      <c r="G10" s="46">
        <f t="shared" si="3"/>
        <v>5.0741421195155357E-3</v>
      </c>
      <c r="I10" s="52" t="s">
        <v>252</v>
      </c>
      <c r="J10" s="56">
        <f>MAX(G7:G42)</f>
        <v>0.12082919210563667</v>
      </c>
    </row>
    <row r="11" spans="1:11">
      <c r="A11" s="40">
        <v>40877</v>
      </c>
      <c r="B11" s="41">
        <v>45.973199999999999</v>
      </c>
      <c r="C11" s="44">
        <f t="shared" si="4"/>
        <v>-4.3127699244918964E-3</v>
      </c>
      <c r="D11" s="45">
        <f t="shared" si="0"/>
        <v>56.150199999999998</v>
      </c>
      <c r="E11" s="43">
        <f t="shared" si="1"/>
        <v>-0.18124601515221672</v>
      </c>
      <c r="F11" s="45">
        <f t="shared" si="2"/>
        <v>45.938800000000001</v>
      </c>
      <c r="G11" s="46">
        <f t="shared" si="3"/>
        <v>7.4882234625192623E-4</v>
      </c>
      <c r="I11" s="50" t="s">
        <v>240</v>
      </c>
      <c r="J11" s="57">
        <f>J8/ABS(J9)</f>
        <v>-0.30022165857042404</v>
      </c>
    </row>
    <row r="12" spans="1:11">
      <c r="A12" s="40">
        <v>40908</v>
      </c>
      <c r="B12" s="41">
        <v>44.145400000000002</v>
      </c>
      <c r="C12" s="44">
        <f t="shared" si="4"/>
        <v>-4.0569886649737832E-2</v>
      </c>
      <c r="D12" s="45">
        <f t="shared" si="0"/>
        <v>56.150199999999998</v>
      </c>
      <c r="E12" s="43">
        <f t="shared" si="1"/>
        <v>-0.21379799181481093</v>
      </c>
      <c r="F12" s="45">
        <f t="shared" si="2"/>
        <v>44.145400000000002</v>
      </c>
      <c r="G12" s="46">
        <f t="shared" si="3"/>
        <v>0</v>
      </c>
      <c r="I12" s="35" t="s">
        <v>253</v>
      </c>
      <c r="J12" s="57">
        <f>J8/ABS(E43-10%)</f>
        <v>-0.31877232528263405</v>
      </c>
    </row>
    <row r="13" spans="1:11">
      <c r="A13" s="40">
        <v>40939</v>
      </c>
      <c r="B13" s="41">
        <v>44.856299999999997</v>
      </c>
      <c r="C13" s="44">
        <f t="shared" si="4"/>
        <v>1.5975315506180879E-2</v>
      </c>
      <c r="D13" s="45">
        <f t="shared" si="0"/>
        <v>56.150199999999998</v>
      </c>
      <c r="E13" s="43">
        <f t="shared" si="1"/>
        <v>-0.20113730672375166</v>
      </c>
      <c r="F13" s="45">
        <f t="shared" si="2"/>
        <v>44.145400000000002</v>
      </c>
      <c r="G13" s="46">
        <f t="shared" si="3"/>
        <v>1.6103603093413927E-2</v>
      </c>
      <c r="K13" s="47"/>
    </row>
    <row r="14" spans="1:11">
      <c r="A14" s="40">
        <v>40968</v>
      </c>
      <c r="B14" s="41">
        <v>46.134</v>
      </c>
      <c r="C14" s="44">
        <f t="shared" si="4"/>
        <v>2.8086158410606677E-2</v>
      </c>
      <c r="D14" s="45">
        <f t="shared" si="0"/>
        <v>56.150199999999998</v>
      </c>
      <c r="E14" s="43">
        <f t="shared" si="1"/>
        <v>-0.17838226756093475</v>
      </c>
      <c r="F14" s="45">
        <f t="shared" si="2"/>
        <v>44.145400000000002</v>
      </c>
      <c r="G14" s="46">
        <f t="shared" si="3"/>
        <v>4.5046596021329474E-2</v>
      </c>
    </row>
    <row r="15" spans="1:11">
      <c r="A15" s="40">
        <v>40999</v>
      </c>
      <c r="B15" s="41">
        <v>44.5077</v>
      </c>
      <c r="C15" s="44">
        <f t="shared" si="4"/>
        <v>-3.5887997366644456E-2</v>
      </c>
      <c r="D15" s="45">
        <f t="shared" si="0"/>
        <v>56.150199999999998</v>
      </c>
      <c r="E15" s="43">
        <f t="shared" si="1"/>
        <v>-0.20734565504664274</v>
      </c>
      <c r="F15" s="45">
        <f t="shared" si="2"/>
        <v>44.145400000000002</v>
      </c>
      <c r="G15" s="46">
        <f t="shared" si="3"/>
        <v>8.2069706016934408E-3</v>
      </c>
    </row>
    <row r="16" spans="1:11">
      <c r="A16" s="40">
        <v>41029</v>
      </c>
      <c r="B16" s="41">
        <v>44.037799999999997</v>
      </c>
      <c r="C16" s="44">
        <f t="shared" si="4"/>
        <v>-1.0613851891486455E-2</v>
      </c>
      <c r="D16" s="45">
        <f t="shared" si="0"/>
        <v>56.150199999999998</v>
      </c>
      <c r="E16" s="43">
        <f t="shared" si="1"/>
        <v>-0.21571428062589271</v>
      </c>
      <c r="F16" s="45">
        <f t="shared" si="2"/>
        <v>44.037799999999997</v>
      </c>
      <c r="G16" s="46">
        <f t="shared" si="3"/>
        <v>0</v>
      </c>
    </row>
    <row r="17" spans="1:7">
      <c r="A17" s="40">
        <v>41060</v>
      </c>
      <c r="B17" s="41">
        <v>42.036799999999999</v>
      </c>
      <c r="C17" s="44">
        <f t="shared" si="4"/>
        <v>-4.6502930891211665E-2</v>
      </c>
      <c r="D17" s="45">
        <f t="shared" si="0"/>
        <v>56.150199999999998</v>
      </c>
      <c r="E17" s="43">
        <f t="shared" si="1"/>
        <v>-0.25135084113680806</v>
      </c>
      <c r="F17" s="45">
        <f t="shared" si="2"/>
        <v>42.036799999999999</v>
      </c>
      <c r="G17" s="46">
        <f t="shared" si="3"/>
        <v>0</v>
      </c>
    </row>
    <row r="18" spans="1:7">
      <c r="A18" s="40">
        <v>41090</v>
      </c>
      <c r="B18" s="41">
        <v>42.8688</v>
      </c>
      <c r="C18" s="44">
        <f t="shared" si="4"/>
        <v>1.9598863486838126E-2</v>
      </c>
      <c r="D18" s="45">
        <f t="shared" si="0"/>
        <v>56.150199999999998</v>
      </c>
      <c r="E18" s="43">
        <f t="shared" si="1"/>
        <v>-0.23653344066450338</v>
      </c>
      <c r="F18" s="45">
        <f t="shared" si="2"/>
        <v>42.036799999999999</v>
      </c>
      <c r="G18" s="46">
        <f t="shared" si="3"/>
        <v>1.979218208807523E-2</v>
      </c>
    </row>
    <row r="19" spans="1:7">
      <c r="A19" s="40">
        <v>41121</v>
      </c>
      <c r="B19" s="41">
        <v>44.378300000000003</v>
      </c>
      <c r="C19" s="44">
        <f t="shared" si="4"/>
        <v>3.4606322612140229E-2</v>
      </c>
      <c r="D19" s="45">
        <f t="shared" si="0"/>
        <v>56.150199999999998</v>
      </c>
      <c r="E19" s="43">
        <f t="shared" si="1"/>
        <v>-0.20965018824509968</v>
      </c>
      <c r="F19" s="45">
        <f t="shared" si="2"/>
        <v>42.036799999999999</v>
      </c>
      <c r="G19" s="46">
        <f t="shared" si="3"/>
        <v>5.5701195143303094E-2</v>
      </c>
    </row>
    <row r="20" spans="1:7">
      <c r="A20" s="40">
        <v>41152</v>
      </c>
      <c r="B20" s="41">
        <v>43.966200000000001</v>
      </c>
      <c r="C20" s="44">
        <f t="shared" si="4"/>
        <v>-9.3294543304972971E-3</v>
      </c>
      <c r="D20" s="45">
        <f t="shared" si="0"/>
        <v>56.150199999999998</v>
      </c>
      <c r="E20" s="43">
        <f t="shared" si="1"/>
        <v>-0.21698943191653811</v>
      </c>
      <c r="F20" s="45">
        <f t="shared" si="2"/>
        <v>42.036799999999999</v>
      </c>
      <c r="G20" s="46">
        <f t="shared" si="3"/>
        <v>4.5897879952803283E-2</v>
      </c>
    </row>
    <row r="21" spans="1:7">
      <c r="A21" s="40">
        <v>41182</v>
      </c>
      <c r="B21" s="41">
        <v>43.579500000000003</v>
      </c>
      <c r="C21" s="44">
        <f t="shared" si="4"/>
        <v>-8.8343005994027547E-3</v>
      </c>
      <c r="D21" s="45">
        <f t="shared" si="0"/>
        <v>56.150199999999998</v>
      </c>
      <c r="E21" s="43">
        <f t="shared" si="1"/>
        <v>-0.22387631744855754</v>
      </c>
      <c r="F21" s="45">
        <f t="shared" si="2"/>
        <v>42.036799999999999</v>
      </c>
      <c r="G21" s="46">
        <f t="shared" si="3"/>
        <v>3.6698797244319348E-2</v>
      </c>
    </row>
    <row r="22" spans="1:7">
      <c r="A22" s="40">
        <v>41213</v>
      </c>
      <c r="B22" s="41">
        <v>42.7654</v>
      </c>
      <c r="C22" s="44">
        <f t="shared" si="4"/>
        <v>-1.8857491865596241E-2</v>
      </c>
      <c r="D22" s="45">
        <f t="shared" si="0"/>
        <v>56.150199999999998</v>
      </c>
      <c r="E22" s="43">
        <f t="shared" si="1"/>
        <v>-0.23837493009820088</v>
      </c>
      <c r="F22" s="45">
        <f t="shared" si="2"/>
        <v>42.036799999999999</v>
      </c>
      <c r="G22" s="46">
        <f t="shared" si="3"/>
        <v>1.7332432535302405E-2</v>
      </c>
    </row>
    <row r="23" spans="1:7">
      <c r="A23" s="40">
        <v>41243</v>
      </c>
      <c r="B23" s="41">
        <v>43.714599999999997</v>
      </c>
      <c r="C23" s="44">
        <f t="shared" si="4"/>
        <v>2.1952777981468233E-2</v>
      </c>
      <c r="D23" s="45">
        <f t="shared" si="0"/>
        <v>56.150199999999998</v>
      </c>
      <c r="E23" s="43">
        <f t="shared" si="1"/>
        <v>-0.22147027080936491</v>
      </c>
      <c r="F23" s="45">
        <f t="shared" si="2"/>
        <v>42.036799999999999</v>
      </c>
      <c r="G23" s="46">
        <f t="shared" si="3"/>
        <v>3.9912647965591998E-2</v>
      </c>
    </row>
    <row r="24" spans="1:7">
      <c r="A24" s="40">
        <v>41274</v>
      </c>
      <c r="B24" s="41">
        <v>44.520699999999998</v>
      </c>
      <c r="C24" s="44">
        <f t="shared" si="4"/>
        <v>1.827210714046857E-2</v>
      </c>
      <c r="D24" s="45">
        <f t="shared" si="0"/>
        <v>56.150199999999998</v>
      </c>
      <c r="E24" s="43">
        <f t="shared" si="1"/>
        <v>-0.207114133164263</v>
      </c>
      <c r="F24" s="45">
        <f t="shared" si="2"/>
        <v>42.036799999999999</v>
      </c>
      <c r="G24" s="46">
        <f t="shared" si="3"/>
        <v>5.9088703231454306E-2</v>
      </c>
    </row>
    <row r="25" spans="1:7">
      <c r="A25" s="40">
        <v>41305</v>
      </c>
      <c r="B25" s="41">
        <v>44.621099999999998</v>
      </c>
      <c r="C25" s="44">
        <f t="shared" si="4"/>
        <v>2.252591768483172E-3</v>
      </c>
      <c r="D25" s="45">
        <f t="shared" si="0"/>
        <v>56.150199999999998</v>
      </c>
      <c r="E25" s="43">
        <f t="shared" si="1"/>
        <v>-0.20532607185726853</v>
      </c>
      <c r="F25" s="45">
        <f t="shared" si="2"/>
        <v>42.036799999999999</v>
      </c>
      <c r="G25" s="46">
        <f t="shared" si="3"/>
        <v>6.1477086743044168E-2</v>
      </c>
    </row>
    <row r="26" spans="1:7">
      <c r="A26" s="40">
        <v>41333</v>
      </c>
      <c r="B26" s="41">
        <v>44.033099999999997</v>
      </c>
      <c r="C26" s="44">
        <f t="shared" si="4"/>
        <v>-1.3265217492425084E-2</v>
      </c>
      <c r="D26" s="45">
        <f t="shared" si="0"/>
        <v>56.150199999999998</v>
      </c>
      <c r="E26" s="43">
        <f t="shared" si="1"/>
        <v>-0.21579798469106079</v>
      </c>
      <c r="F26" s="45">
        <f t="shared" si="2"/>
        <v>42.036799999999999</v>
      </c>
      <c r="G26" s="46">
        <f t="shared" si="3"/>
        <v>4.7489342671183293E-2</v>
      </c>
    </row>
    <row r="27" spans="1:7">
      <c r="A27" s="40">
        <v>41364</v>
      </c>
      <c r="B27" s="41">
        <v>43.637099999999997</v>
      </c>
      <c r="C27" s="44">
        <f t="shared" si="4"/>
        <v>-9.0339178690482091E-3</v>
      </c>
      <c r="D27" s="45">
        <f t="shared" si="0"/>
        <v>56.150199999999998</v>
      </c>
      <c r="E27" s="43">
        <f t="shared" si="1"/>
        <v>-0.22285049741585963</v>
      </c>
      <c r="F27" s="45">
        <f t="shared" si="2"/>
        <v>42.036799999999999</v>
      </c>
      <c r="G27" s="46">
        <f t="shared" si="3"/>
        <v>3.8069025235032097E-2</v>
      </c>
    </row>
    <row r="28" spans="1:7">
      <c r="A28" s="40">
        <v>41394</v>
      </c>
      <c r="B28" s="41">
        <v>43.211300000000001</v>
      </c>
      <c r="C28" s="44">
        <f t="shared" si="4"/>
        <v>-9.8056708415796244E-3</v>
      </c>
      <c r="D28" s="45">
        <f t="shared" si="0"/>
        <v>56.150199999999998</v>
      </c>
      <c r="E28" s="43">
        <f t="shared" si="1"/>
        <v>-0.23043372953257507</v>
      </c>
      <c r="F28" s="45">
        <f t="shared" si="2"/>
        <v>42.036799999999999</v>
      </c>
      <c r="G28" s="46">
        <f t="shared" si="3"/>
        <v>2.7939805123130254E-2</v>
      </c>
    </row>
    <row r="29" spans="1:7">
      <c r="A29" s="40">
        <v>41425</v>
      </c>
      <c r="B29" s="41">
        <v>42.715800000000002</v>
      </c>
      <c r="C29" s="44">
        <f t="shared" si="4"/>
        <v>-1.1533159907605083E-2</v>
      </c>
      <c r="D29" s="45">
        <f t="shared" si="0"/>
        <v>56.150199999999998</v>
      </c>
      <c r="E29" s="43">
        <f t="shared" si="1"/>
        <v>-0.23925827512635747</v>
      </c>
      <c r="F29" s="45">
        <f t="shared" si="2"/>
        <v>42.036799999999999</v>
      </c>
      <c r="G29" s="46">
        <f t="shared" si="3"/>
        <v>1.6152513987744119E-2</v>
      </c>
    </row>
    <row r="30" spans="1:7">
      <c r="A30" s="40">
        <v>41455</v>
      </c>
      <c r="B30" s="41">
        <v>38.918199999999999</v>
      </c>
      <c r="C30" s="44">
        <f t="shared" si="4"/>
        <v>-9.3106867679014091E-2</v>
      </c>
      <c r="D30" s="45">
        <f t="shared" si="0"/>
        <v>56.150199999999998</v>
      </c>
      <c r="E30" s="43">
        <f t="shared" si="1"/>
        <v>-0.3068911597821557</v>
      </c>
      <c r="F30" s="45">
        <f t="shared" si="2"/>
        <v>38.918199999999999</v>
      </c>
      <c r="G30" s="46">
        <f t="shared" si="3"/>
        <v>0</v>
      </c>
    </row>
    <row r="31" spans="1:7">
      <c r="A31" s="40">
        <v>41486</v>
      </c>
      <c r="B31" s="41">
        <v>38.247500000000002</v>
      </c>
      <c r="C31" s="44">
        <f t="shared" si="4"/>
        <v>-1.7383808873588962E-2</v>
      </c>
      <c r="D31" s="45">
        <f t="shared" si="0"/>
        <v>56.150199999999998</v>
      </c>
      <c r="E31" s="43">
        <f t="shared" si="1"/>
        <v>-0.31883590797539452</v>
      </c>
      <c r="F31" s="45">
        <f t="shared" si="2"/>
        <v>38.247500000000002</v>
      </c>
      <c r="G31" s="46">
        <f t="shared" si="3"/>
        <v>0</v>
      </c>
    </row>
    <row r="32" spans="1:7">
      <c r="A32" s="40">
        <v>41517</v>
      </c>
      <c r="B32" s="41">
        <v>35.755000000000003</v>
      </c>
      <c r="C32" s="44">
        <f t="shared" si="4"/>
        <v>-6.7388079159037703E-2</v>
      </c>
      <c r="D32" s="45">
        <f t="shared" si="0"/>
        <v>56.150199999999998</v>
      </c>
      <c r="E32" s="43">
        <f t="shared" si="1"/>
        <v>-0.36322577657782157</v>
      </c>
      <c r="F32" s="45">
        <f t="shared" si="2"/>
        <v>35.755000000000003</v>
      </c>
      <c r="G32" s="46">
        <f t="shared" si="3"/>
        <v>0</v>
      </c>
    </row>
    <row r="33" spans="1:7">
      <c r="A33" s="40">
        <v>41547</v>
      </c>
      <c r="B33" s="41">
        <v>36.299700000000001</v>
      </c>
      <c r="C33" s="44">
        <f t="shared" si="4"/>
        <v>1.5119357273484939E-2</v>
      </c>
      <c r="D33" s="45">
        <f t="shared" si="0"/>
        <v>56.150199999999998</v>
      </c>
      <c r="E33" s="43">
        <f t="shared" si="1"/>
        <v>-0.35352500970610962</v>
      </c>
      <c r="F33" s="45">
        <f t="shared" si="2"/>
        <v>35.755000000000003</v>
      </c>
      <c r="G33" s="46">
        <f t="shared" si="3"/>
        <v>1.5234232974409141E-2</v>
      </c>
    </row>
    <row r="34" spans="1:7">
      <c r="A34" s="40">
        <v>41578</v>
      </c>
      <c r="B34" s="41">
        <v>37.133000000000003</v>
      </c>
      <c r="C34" s="44">
        <f t="shared" si="4"/>
        <v>2.2696585350256909E-2</v>
      </c>
      <c r="D34" s="45">
        <f t="shared" si="0"/>
        <v>56.150199999999998</v>
      </c>
      <c r="E34" s="43">
        <f t="shared" si="1"/>
        <v>-0.33868445704556699</v>
      </c>
      <c r="F34" s="45">
        <f t="shared" si="2"/>
        <v>35.755000000000003</v>
      </c>
      <c r="G34" s="46">
        <f t="shared" si="3"/>
        <v>3.8540064326667602E-2</v>
      </c>
    </row>
    <row r="35" spans="1:7">
      <c r="A35" s="40">
        <v>41608</v>
      </c>
      <c r="B35" s="41">
        <v>36.079900000000002</v>
      </c>
      <c r="C35" s="44">
        <f t="shared" si="4"/>
        <v>-2.8770138552144608E-2</v>
      </c>
      <c r="D35" s="45">
        <f t="shared" si="0"/>
        <v>56.150199999999998</v>
      </c>
      <c r="E35" s="43">
        <f t="shared" si="1"/>
        <v>-0.35743951045588435</v>
      </c>
      <c r="F35" s="45">
        <f t="shared" si="2"/>
        <v>35.755000000000003</v>
      </c>
      <c r="G35" s="46">
        <f t="shared" si="3"/>
        <v>9.0868410012585506E-3</v>
      </c>
    </row>
    <row r="36" spans="1:7">
      <c r="A36" s="40">
        <v>41639</v>
      </c>
      <c r="B36" s="41">
        <v>35.334299999999999</v>
      </c>
      <c r="C36" s="44">
        <f t="shared" si="4"/>
        <v>-2.0881760011669973E-2</v>
      </c>
      <c r="D36" s="45">
        <f t="shared" si="0"/>
        <v>56.150199999999998</v>
      </c>
      <c r="E36" s="43">
        <f t="shared" si="1"/>
        <v>-0.37071818087914199</v>
      </c>
      <c r="F36" s="45">
        <f t="shared" si="2"/>
        <v>35.334299999999999</v>
      </c>
      <c r="G36" s="46">
        <f t="shared" si="3"/>
        <v>0</v>
      </c>
    </row>
    <row r="37" spans="1:7">
      <c r="A37" s="40">
        <v>41670</v>
      </c>
      <c r="B37" s="41">
        <v>35.215000000000003</v>
      </c>
      <c r="C37" s="44">
        <f t="shared" si="4"/>
        <v>-3.382035362913064E-3</v>
      </c>
      <c r="D37" s="45">
        <f t="shared" si="0"/>
        <v>56.150199999999998</v>
      </c>
      <c r="E37" s="43">
        <f t="shared" si="1"/>
        <v>-0.37284283938436541</v>
      </c>
      <c r="F37" s="45">
        <f t="shared" si="2"/>
        <v>35.215000000000003</v>
      </c>
      <c r="G37" s="46">
        <f t="shared" si="3"/>
        <v>0</v>
      </c>
    </row>
    <row r="38" spans="1:7">
      <c r="A38" s="40">
        <v>41698</v>
      </c>
      <c r="B38" s="41">
        <v>35.615499999999997</v>
      </c>
      <c r="C38" s="44">
        <f t="shared" si="4"/>
        <v>1.1308808162896372E-2</v>
      </c>
      <c r="D38" s="45">
        <f t="shared" si="0"/>
        <v>56.150199999999998</v>
      </c>
      <c r="E38" s="43">
        <f t="shared" si="1"/>
        <v>-0.36571018446951215</v>
      </c>
      <c r="F38" s="45">
        <f t="shared" si="2"/>
        <v>35.215000000000003</v>
      </c>
      <c r="G38" s="46">
        <f t="shared" si="3"/>
        <v>1.1372994462586791E-2</v>
      </c>
    </row>
    <row r="39" spans="1:7">
      <c r="A39" s="40">
        <v>41729</v>
      </c>
      <c r="B39" s="41">
        <v>35.451000000000001</v>
      </c>
      <c r="C39" s="44">
        <f t="shared" si="4"/>
        <v>-4.6294750352817993E-3</v>
      </c>
      <c r="D39" s="45">
        <f t="shared" si="0"/>
        <v>56.150199999999998</v>
      </c>
      <c r="E39" s="43">
        <f t="shared" si="1"/>
        <v>-0.36863982675039447</v>
      </c>
      <c r="F39" s="45">
        <f t="shared" si="2"/>
        <v>35.215000000000003</v>
      </c>
      <c r="G39" s="46">
        <f t="shared" si="3"/>
        <v>6.7016896209001016E-3</v>
      </c>
    </row>
    <row r="40" spans="1:7">
      <c r="A40" s="40">
        <v>41759</v>
      </c>
      <c r="B40" s="41">
        <v>36.869999999999997</v>
      </c>
      <c r="C40" s="44">
        <f t="shared" si="4"/>
        <v>3.924675092106493E-2</v>
      </c>
      <c r="D40" s="45">
        <f t="shared" si="0"/>
        <v>56.150199999999998</v>
      </c>
      <c r="E40" s="43">
        <f t="shared" si="1"/>
        <v>-0.34336832281986529</v>
      </c>
      <c r="F40" s="45">
        <f t="shared" si="2"/>
        <v>35.215000000000003</v>
      </c>
      <c r="G40" s="46">
        <f t="shared" si="3"/>
        <v>4.6997018316058327E-2</v>
      </c>
    </row>
    <row r="41" spans="1:7">
      <c r="A41" s="40">
        <v>41790</v>
      </c>
      <c r="B41" s="41">
        <v>39.47</v>
      </c>
      <c r="C41" s="44">
        <f t="shared" si="4"/>
        <v>6.8142677428702628E-2</v>
      </c>
      <c r="D41" s="45">
        <f t="shared" si="0"/>
        <v>56.150199999999998</v>
      </c>
      <c r="E41" s="43">
        <f t="shared" si="1"/>
        <v>-0.29706394634391331</v>
      </c>
      <c r="F41" s="45">
        <f t="shared" si="2"/>
        <v>35.215000000000003</v>
      </c>
      <c r="G41" s="46">
        <f t="shared" si="3"/>
        <v>0.12082919210563667</v>
      </c>
    </row>
    <row r="42" spans="1:7">
      <c r="A42" s="40">
        <v>41820</v>
      </c>
      <c r="B42" s="41">
        <v>39.31</v>
      </c>
      <c r="C42" s="44">
        <f t="shared" si="4"/>
        <v>-4.0619502409866672E-3</v>
      </c>
      <c r="D42" s="45">
        <f t="shared" si="0"/>
        <v>56.150199999999998</v>
      </c>
      <c r="E42" s="43">
        <f t="shared" si="1"/>
        <v>-0.29991344643474105</v>
      </c>
      <c r="F42" s="45">
        <f t="shared" si="2"/>
        <v>35.215000000000003</v>
      </c>
      <c r="G42" s="46">
        <f t="shared" si="3"/>
        <v>0.11628567371858578</v>
      </c>
    </row>
    <row r="43" spans="1:7">
      <c r="A43" s="38" t="s">
        <v>245</v>
      </c>
      <c r="B43" s="38"/>
      <c r="C43" s="38"/>
      <c r="D43" s="38" t="s">
        <v>246</v>
      </c>
      <c r="E43" s="48">
        <f>AVERAGE(E7:E42)</f>
        <v>-0.2511455880833906</v>
      </c>
      <c r="F43" s="38"/>
      <c r="G43" s="48">
        <f>AVERAGE(G7:G42)</f>
        <v>2.5172170782992574E-2</v>
      </c>
    </row>
  </sheetData>
  <mergeCells count="2">
    <mergeCell ref="A4:G4"/>
    <mergeCell ref="I4:J4"/>
  </mergeCells>
  <hyperlinks>
    <hyperlink ref="A2" r:id="rId1" display="http://investexcel.net"/>
  </hyperlinks>
  <pageMargins left="0.7" right="0.7" top="0.75" bottom="0.75" header="0.3" footer="0.3"/>
  <pageSetup paperSize="9" orientation="portrait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43"/>
  <sheetViews>
    <sheetView showGridLines="0" workbookViewId="0">
      <selection activeCell="I4" sqref="I4:J12"/>
    </sheetView>
  </sheetViews>
  <sheetFormatPr defaultRowHeight="15"/>
  <cols>
    <col min="1" max="1" width="11.42578125" style="35" bestFit="1" customWidth="1"/>
    <col min="2" max="2" width="9.140625" style="35"/>
    <col min="3" max="3" width="14.140625" style="35" customWidth="1"/>
    <col min="4" max="7" width="12" style="35" customWidth="1"/>
    <col min="8" max="8" width="5.42578125" style="36" customWidth="1"/>
    <col min="9" max="9" width="17.7109375" style="36" bestFit="1" customWidth="1"/>
    <col min="10" max="10" width="7.85546875" style="36" bestFit="1" customWidth="1"/>
    <col min="11" max="11" width="2" style="36" customWidth="1"/>
    <col min="12" max="13" width="9.140625" style="36"/>
    <col min="14" max="16384" width="9.140625" style="49"/>
  </cols>
  <sheetData>
    <row r="1" spans="1:11" ht="30">
      <c r="A1" s="34" t="s">
        <v>240</v>
      </c>
    </row>
    <row r="2" spans="1:11">
      <c r="A2" s="37" t="s">
        <v>241</v>
      </c>
    </row>
    <row r="3" spans="1:11" ht="15.75" thickBot="1">
      <c r="A3" s="37"/>
    </row>
    <row r="4" spans="1:11">
      <c r="A4" s="89" t="s">
        <v>242</v>
      </c>
      <c r="B4" s="90"/>
      <c r="C4" s="90"/>
      <c r="D4" s="90"/>
      <c r="E4" s="90"/>
      <c r="F4" s="90"/>
      <c r="G4" s="91"/>
      <c r="I4" s="92" t="s">
        <v>254</v>
      </c>
      <c r="J4" s="92"/>
    </row>
    <row r="5" spans="1:11" ht="15" customHeight="1">
      <c r="A5" s="38" t="s">
        <v>255</v>
      </c>
      <c r="B5" s="38" t="s">
        <v>248</v>
      </c>
      <c r="C5" s="39" t="s">
        <v>256</v>
      </c>
      <c r="D5" s="39" t="s">
        <v>257</v>
      </c>
      <c r="E5" s="39" t="s">
        <v>243</v>
      </c>
      <c r="F5" s="39" t="s">
        <v>258</v>
      </c>
      <c r="G5" s="39" t="s">
        <v>244</v>
      </c>
      <c r="I5" s="50" t="s">
        <v>247</v>
      </c>
      <c r="J5" s="53">
        <f>B6</f>
        <v>34.840000000000003</v>
      </c>
    </row>
    <row r="6" spans="1:11">
      <c r="A6" s="40">
        <v>40724</v>
      </c>
      <c r="B6" s="41">
        <v>34.840000000000003</v>
      </c>
      <c r="C6" s="39"/>
      <c r="D6" s="42">
        <f>+B6</f>
        <v>34.840000000000003</v>
      </c>
      <c r="E6" s="43"/>
      <c r="F6" s="42">
        <f>+B6</f>
        <v>34.840000000000003</v>
      </c>
      <c r="G6" s="41"/>
      <c r="I6" s="50" t="s">
        <v>248</v>
      </c>
      <c r="J6" s="53">
        <f>B42</f>
        <v>28.77</v>
      </c>
    </row>
    <row r="7" spans="1:11">
      <c r="A7" s="40">
        <v>40755</v>
      </c>
      <c r="B7" s="41">
        <v>34.807600000000001</v>
      </c>
      <c r="C7" s="44">
        <f>LN(B7/B6)</f>
        <v>-9.3039824307611786E-4</v>
      </c>
      <c r="D7" s="45">
        <f t="shared" ref="D7:D42" si="0">IF(B7&gt;D6,B7, D6)</f>
        <v>34.840000000000003</v>
      </c>
      <c r="E7" s="43">
        <f t="shared" ref="E7:E42" si="1">+(B7-D7)/D7</f>
        <v>-9.2996555683130442E-4</v>
      </c>
      <c r="F7" s="45">
        <f t="shared" ref="F7:F42" si="2">IF(B7&lt;F6,B7,F6)</f>
        <v>34.807600000000001</v>
      </c>
      <c r="G7" s="46">
        <f t="shared" ref="G7:G42" si="3">+(B7-F7)/F7</f>
        <v>0</v>
      </c>
      <c r="I7" s="50" t="s">
        <v>249</v>
      </c>
      <c r="J7" s="55">
        <f>+J6/J5-1</f>
        <v>-0.17422502870264078</v>
      </c>
    </row>
    <row r="8" spans="1:11">
      <c r="A8" s="40">
        <v>40786</v>
      </c>
      <c r="B8" s="41">
        <v>33.374299999999998</v>
      </c>
      <c r="C8" s="44">
        <f t="shared" ref="C8:C42" si="4">LN(B8/B7)</f>
        <v>-4.2049611023536881E-2</v>
      </c>
      <c r="D8" s="45">
        <f t="shared" si="0"/>
        <v>34.840000000000003</v>
      </c>
      <c r="E8" s="43">
        <f t="shared" si="1"/>
        <v>-4.2069460390356063E-2</v>
      </c>
      <c r="F8" s="45">
        <f t="shared" si="2"/>
        <v>33.374299999999998</v>
      </c>
      <c r="G8" s="46">
        <f t="shared" si="3"/>
        <v>0</v>
      </c>
      <c r="I8" s="51" t="s">
        <v>250</v>
      </c>
      <c r="J8" s="55">
        <f>(1+J7)^(12/36)-1</f>
        <v>-6.18176927707621E-2</v>
      </c>
    </row>
    <row r="9" spans="1:11">
      <c r="A9" s="40">
        <v>40816</v>
      </c>
      <c r="B9" s="41">
        <v>32.2014</v>
      </c>
      <c r="C9" s="44">
        <f t="shared" si="4"/>
        <v>-3.5776212851609118E-2</v>
      </c>
      <c r="D9" s="45">
        <f t="shared" si="0"/>
        <v>34.840000000000003</v>
      </c>
      <c r="E9" s="43">
        <f t="shared" si="1"/>
        <v>-7.5734787600459347E-2</v>
      </c>
      <c r="F9" s="45">
        <f t="shared" si="2"/>
        <v>32.2014</v>
      </c>
      <c r="G9" s="46">
        <f t="shared" si="3"/>
        <v>0</v>
      </c>
      <c r="I9" s="52" t="s">
        <v>251</v>
      </c>
      <c r="J9" s="56">
        <f>MIN(E7:E42)</f>
        <v>-0.23568312284730208</v>
      </c>
    </row>
    <row r="10" spans="1:11">
      <c r="A10" s="40">
        <v>40847</v>
      </c>
      <c r="B10" s="41">
        <v>32.383099999999999</v>
      </c>
      <c r="C10" s="44">
        <f t="shared" si="4"/>
        <v>5.6267519107531579E-3</v>
      </c>
      <c r="D10" s="45">
        <f t="shared" si="0"/>
        <v>34.840000000000003</v>
      </c>
      <c r="E10" s="43">
        <f t="shared" si="1"/>
        <v>-7.0519517795637324E-2</v>
      </c>
      <c r="F10" s="45">
        <f t="shared" si="2"/>
        <v>32.2014</v>
      </c>
      <c r="G10" s="46">
        <f t="shared" si="3"/>
        <v>5.6426118119087777E-3</v>
      </c>
      <c r="I10" s="52" t="s">
        <v>252</v>
      </c>
      <c r="J10" s="56">
        <f>MAX(G7:G42)</f>
        <v>8.9928949107732997E-2</v>
      </c>
    </row>
    <row r="11" spans="1:11">
      <c r="A11" s="40">
        <v>40877</v>
      </c>
      <c r="B11" s="41">
        <v>31.170500000000001</v>
      </c>
      <c r="C11" s="44">
        <f t="shared" si="4"/>
        <v>-3.8164547061117084E-2</v>
      </c>
      <c r="D11" s="45">
        <f t="shared" si="0"/>
        <v>34.840000000000003</v>
      </c>
      <c r="E11" s="43">
        <f t="shared" si="1"/>
        <v>-0.10532433983926529</v>
      </c>
      <c r="F11" s="45">
        <f t="shared" si="2"/>
        <v>31.170500000000001</v>
      </c>
      <c r="G11" s="46">
        <f t="shared" si="3"/>
        <v>0</v>
      </c>
      <c r="I11" s="50" t="s">
        <v>240</v>
      </c>
      <c r="J11" s="57">
        <f>J8/ABS(J9)</f>
        <v>-0.26229155496557754</v>
      </c>
    </row>
    <row r="12" spans="1:11">
      <c r="A12" s="40">
        <v>40908</v>
      </c>
      <c r="B12" s="41">
        <v>30.815999999999999</v>
      </c>
      <c r="C12" s="44">
        <f t="shared" si="4"/>
        <v>-1.1438099100000954E-2</v>
      </c>
      <c r="D12" s="45">
        <f t="shared" si="0"/>
        <v>34.840000000000003</v>
      </c>
      <c r="E12" s="43">
        <f t="shared" si="1"/>
        <v>-0.11549942594718726</v>
      </c>
      <c r="F12" s="45">
        <f t="shared" si="2"/>
        <v>30.815999999999999</v>
      </c>
      <c r="G12" s="46">
        <f t="shared" si="3"/>
        <v>0</v>
      </c>
      <c r="I12" s="35" t="s">
        <v>253</v>
      </c>
      <c r="J12" s="57">
        <f>J8/ABS(E43-10%)</f>
        <v>-0.22623527706928676</v>
      </c>
    </row>
    <row r="13" spans="1:11">
      <c r="A13" s="40">
        <v>40939</v>
      </c>
      <c r="B13" s="41">
        <v>29.833100000000002</v>
      </c>
      <c r="C13" s="44">
        <f t="shared" si="4"/>
        <v>-3.2415520262651189E-2</v>
      </c>
      <c r="D13" s="45">
        <f t="shared" si="0"/>
        <v>34.840000000000003</v>
      </c>
      <c r="E13" s="43">
        <f t="shared" si="1"/>
        <v>-0.14371125143513205</v>
      </c>
      <c r="F13" s="45">
        <f t="shared" si="2"/>
        <v>29.833100000000002</v>
      </c>
      <c r="G13" s="46">
        <f t="shared" si="3"/>
        <v>0</v>
      </c>
      <c r="K13" s="47"/>
    </row>
    <row r="14" spans="1:11">
      <c r="A14" s="40">
        <v>40968</v>
      </c>
      <c r="B14" s="41">
        <v>31.018999999999998</v>
      </c>
      <c r="C14" s="44">
        <f t="shared" si="4"/>
        <v>3.8981404609417153E-2</v>
      </c>
      <c r="D14" s="45">
        <f t="shared" si="0"/>
        <v>34.840000000000003</v>
      </c>
      <c r="E14" s="43">
        <f t="shared" si="1"/>
        <v>-0.10967278989667063</v>
      </c>
      <c r="F14" s="45">
        <f t="shared" si="2"/>
        <v>29.833100000000002</v>
      </c>
      <c r="G14" s="46">
        <f t="shared" si="3"/>
        <v>3.9751148891667192E-2</v>
      </c>
    </row>
    <row r="15" spans="1:11">
      <c r="A15" s="40">
        <v>40999</v>
      </c>
      <c r="B15" s="41">
        <v>30.333300000000001</v>
      </c>
      <c r="C15" s="44">
        <f t="shared" si="4"/>
        <v>-2.2353801015443341E-2</v>
      </c>
      <c r="D15" s="45">
        <f t="shared" si="0"/>
        <v>34.840000000000003</v>
      </c>
      <c r="E15" s="43">
        <f t="shared" si="1"/>
        <v>-0.12935419058553391</v>
      </c>
      <c r="F15" s="45">
        <f t="shared" si="2"/>
        <v>29.833100000000002</v>
      </c>
      <c r="G15" s="46">
        <f t="shared" si="3"/>
        <v>1.676661158243694E-2</v>
      </c>
    </row>
    <row r="16" spans="1:11">
      <c r="A16" s="40">
        <v>41029</v>
      </c>
      <c r="B16" s="41">
        <v>30.3249</v>
      </c>
      <c r="C16" s="44">
        <f t="shared" si="4"/>
        <v>-2.769617315943032E-4</v>
      </c>
      <c r="D16" s="45">
        <f t="shared" si="0"/>
        <v>34.840000000000003</v>
      </c>
      <c r="E16" s="43">
        <f t="shared" si="1"/>
        <v>-0.12959529276693466</v>
      </c>
      <c r="F16" s="45">
        <f t="shared" si="2"/>
        <v>29.833100000000002</v>
      </c>
      <c r="G16" s="46">
        <f t="shared" si="3"/>
        <v>1.6485045134431144E-2</v>
      </c>
    </row>
    <row r="17" spans="1:7">
      <c r="A17" s="40">
        <v>41060</v>
      </c>
      <c r="B17" s="41">
        <v>29.837</v>
      </c>
      <c r="C17" s="44">
        <f t="shared" si="4"/>
        <v>-1.6219923127014566E-2</v>
      </c>
      <c r="D17" s="45">
        <f t="shared" si="0"/>
        <v>34.840000000000003</v>
      </c>
      <c r="E17" s="43">
        <f t="shared" si="1"/>
        <v>-0.14359931113662466</v>
      </c>
      <c r="F17" s="45">
        <f t="shared" si="2"/>
        <v>29.833100000000002</v>
      </c>
      <c r="G17" s="46">
        <f t="shared" si="3"/>
        <v>1.3072727943116928E-4</v>
      </c>
    </row>
    <row r="18" spans="1:7">
      <c r="A18" s="40">
        <v>41090</v>
      </c>
      <c r="B18" s="41">
        <v>28.5824</v>
      </c>
      <c r="C18" s="44">
        <f t="shared" si="4"/>
        <v>-4.2958090304836535E-2</v>
      </c>
      <c r="D18" s="45">
        <f t="shared" si="0"/>
        <v>34.840000000000003</v>
      </c>
      <c r="E18" s="43">
        <f t="shared" si="1"/>
        <v>-0.1796096440872561</v>
      </c>
      <c r="F18" s="45">
        <f t="shared" si="2"/>
        <v>28.5824</v>
      </c>
      <c r="G18" s="46">
        <f t="shared" si="3"/>
        <v>0</v>
      </c>
    </row>
    <row r="19" spans="1:7">
      <c r="A19" s="40">
        <v>41121</v>
      </c>
      <c r="B19" s="41">
        <v>27.303899999999999</v>
      </c>
      <c r="C19" s="44">
        <f t="shared" si="4"/>
        <v>-4.5761594652931128E-2</v>
      </c>
      <c r="D19" s="45">
        <f t="shared" si="0"/>
        <v>34.840000000000003</v>
      </c>
      <c r="E19" s="43">
        <f t="shared" si="1"/>
        <v>-0.21630597014925385</v>
      </c>
      <c r="F19" s="45">
        <f t="shared" si="2"/>
        <v>27.303899999999999</v>
      </c>
      <c r="G19" s="46">
        <f t="shared" si="3"/>
        <v>0</v>
      </c>
    </row>
    <row r="20" spans="1:7">
      <c r="A20" s="40">
        <v>41152</v>
      </c>
      <c r="B20" s="41">
        <v>27.854399999999998</v>
      </c>
      <c r="C20" s="44">
        <f t="shared" si="4"/>
        <v>1.9961393991655228E-2</v>
      </c>
      <c r="D20" s="45">
        <f t="shared" si="0"/>
        <v>34.840000000000003</v>
      </c>
      <c r="E20" s="43">
        <f t="shared" si="1"/>
        <v>-0.20050516647531585</v>
      </c>
      <c r="F20" s="45">
        <f t="shared" si="2"/>
        <v>27.303899999999999</v>
      </c>
      <c r="G20" s="46">
        <f t="shared" si="3"/>
        <v>2.0161954885565783E-2</v>
      </c>
    </row>
    <row r="21" spans="1:7">
      <c r="A21" s="40">
        <v>41182</v>
      </c>
      <c r="B21" s="41">
        <v>27.437000000000001</v>
      </c>
      <c r="C21" s="44">
        <f t="shared" si="4"/>
        <v>-1.5098475687595586E-2</v>
      </c>
      <c r="D21" s="45">
        <f t="shared" si="0"/>
        <v>34.840000000000003</v>
      </c>
      <c r="E21" s="43">
        <f t="shared" si="1"/>
        <v>-0.21248564867967856</v>
      </c>
      <c r="F21" s="45">
        <f t="shared" si="2"/>
        <v>27.303899999999999</v>
      </c>
      <c r="G21" s="46">
        <f t="shared" si="3"/>
        <v>4.8747614809606845E-3</v>
      </c>
    </row>
    <row r="22" spans="1:7">
      <c r="A22" s="40">
        <v>41213</v>
      </c>
      <c r="B22" s="41">
        <v>27.126000000000001</v>
      </c>
      <c r="C22" s="44">
        <f t="shared" si="4"/>
        <v>-1.1399789894197702E-2</v>
      </c>
      <c r="D22" s="45">
        <f t="shared" si="0"/>
        <v>34.840000000000003</v>
      </c>
      <c r="E22" s="43">
        <f t="shared" si="1"/>
        <v>-0.22141216991963264</v>
      </c>
      <c r="F22" s="45">
        <f t="shared" si="2"/>
        <v>27.126000000000001</v>
      </c>
      <c r="G22" s="46">
        <f t="shared" si="3"/>
        <v>0</v>
      </c>
    </row>
    <row r="23" spans="1:7">
      <c r="A23" s="40">
        <v>41243</v>
      </c>
      <c r="B23" s="41">
        <v>26.932099999999998</v>
      </c>
      <c r="C23" s="44">
        <f t="shared" si="4"/>
        <v>-7.1737938092803618E-3</v>
      </c>
      <c r="D23" s="45">
        <f t="shared" si="0"/>
        <v>34.840000000000003</v>
      </c>
      <c r="E23" s="43">
        <f t="shared" si="1"/>
        <v>-0.22697761194029864</v>
      </c>
      <c r="F23" s="45">
        <f t="shared" si="2"/>
        <v>26.932099999999998</v>
      </c>
      <c r="G23" s="46">
        <f t="shared" si="3"/>
        <v>0</v>
      </c>
    </row>
    <row r="24" spans="1:7">
      <c r="A24" s="40">
        <v>41274</v>
      </c>
      <c r="B24" s="41">
        <v>27.7621</v>
      </c>
      <c r="C24" s="44">
        <f t="shared" si="4"/>
        <v>3.035289746114947E-2</v>
      </c>
      <c r="D24" s="45">
        <f t="shared" si="0"/>
        <v>34.840000000000003</v>
      </c>
      <c r="E24" s="43">
        <f t="shared" si="1"/>
        <v>-0.20315442020665908</v>
      </c>
      <c r="F24" s="45">
        <f t="shared" si="2"/>
        <v>26.932099999999998</v>
      </c>
      <c r="G24" s="46">
        <f t="shared" si="3"/>
        <v>3.081824291458898E-2</v>
      </c>
    </row>
    <row r="25" spans="1:7">
      <c r="A25" s="40">
        <v>41305</v>
      </c>
      <c r="B25" s="41">
        <v>27.966999999999999</v>
      </c>
      <c r="C25" s="44">
        <f t="shared" si="4"/>
        <v>7.3534624927605692E-3</v>
      </c>
      <c r="D25" s="45">
        <f t="shared" si="0"/>
        <v>34.840000000000003</v>
      </c>
      <c r="E25" s="43">
        <f t="shared" si="1"/>
        <v>-0.19727324913892089</v>
      </c>
      <c r="F25" s="45">
        <f t="shared" si="2"/>
        <v>26.932099999999998</v>
      </c>
      <c r="G25" s="46">
        <f t="shared" si="3"/>
        <v>3.8426264569045875E-2</v>
      </c>
    </row>
    <row r="26" spans="1:7">
      <c r="A26" s="40">
        <v>41333</v>
      </c>
      <c r="B26" s="41">
        <v>27.353300000000001</v>
      </c>
      <c r="C26" s="44">
        <f t="shared" si="4"/>
        <v>-2.2188063960486625E-2</v>
      </c>
      <c r="D26" s="45">
        <f t="shared" si="0"/>
        <v>34.840000000000003</v>
      </c>
      <c r="E26" s="43">
        <f t="shared" si="1"/>
        <v>-0.21488805970149258</v>
      </c>
      <c r="F26" s="45">
        <f t="shared" si="2"/>
        <v>26.932099999999998</v>
      </c>
      <c r="G26" s="46">
        <f t="shared" si="3"/>
        <v>1.5639330018825212E-2</v>
      </c>
    </row>
    <row r="27" spans="1:7">
      <c r="A27" s="40">
        <v>41364</v>
      </c>
      <c r="B27" s="41">
        <v>27.668099999999999</v>
      </c>
      <c r="C27" s="44">
        <f t="shared" si="4"/>
        <v>1.1442945290789337E-2</v>
      </c>
      <c r="D27" s="45">
        <f t="shared" si="0"/>
        <v>34.840000000000003</v>
      </c>
      <c r="E27" s="43">
        <f t="shared" si="1"/>
        <v>-0.2058524684270954</v>
      </c>
      <c r="F27" s="45">
        <f t="shared" si="2"/>
        <v>26.932099999999998</v>
      </c>
      <c r="G27" s="46">
        <f t="shared" si="3"/>
        <v>2.7327984078478869E-2</v>
      </c>
    </row>
    <row r="28" spans="1:7">
      <c r="A28" s="40">
        <v>41394</v>
      </c>
      <c r="B28" s="41">
        <v>27.387899999999998</v>
      </c>
      <c r="C28" s="44">
        <f t="shared" si="4"/>
        <v>-1.0178814997422255E-2</v>
      </c>
      <c r="D28" s="45">
        <f t="shared" si="0"/>
        <v>34.840000000000003</v>
      </c>
      <c r="E28" s="43">
        <f t="shared" si="1"/>
        <v>-0.21389494833524697</v>
      </c>
      <c r="F28" s="45">
        <f t="shared" si="2"/>
        <v>26.932099999999998</v>
      </c>
      <c r="G28" s="46">
        <f t="shared" si="3"/>
        <v>1.6924042313818825E-2</v>
      </c>
    </row>
    <row r="29" spans="1:7">
      <c r="A29" s="40">
        <v>41425</v>
      </c>
      <c r="B29" s="41">
        <v>27.074200000000001</v>
      </c>
      <c r="C29" s="44">
        <f t="shared" si="4"/>
        <v>-1.152006512061002E-2</v>
      </c>
      <c r="D29" s="45">
        <f t="shared" si="0"/>
        <v>34.840000000000003</v>
      </c>
      <c r="E29" s="43">
        <f t="shared" si="1"/>
        <v>-0.22289896670493689</v>
      </c>
      <c r="F29" s="45">
        <f t="shared" si="2"/>
        <v>26.932099999999998</v>
      </c>
      <c r="G29" s="46">
        <f t="shared" si="3"/>
        <v>5.2762317086303256E-3</v>
      </c>
    </row>
    <row r="30" spans="1:7">
      <c r="A30" s="40">
        <v>41455</v>
      </c>
      <c r="B30" s="41">
        <v>28.0106</v>
      </c>
      <c r="C30" s="44">
        <f t="shared" si="4"/>
        <v>3.4001765066268612E-2</v>
      </c>
      <c r="D30" s="45">
        <f t="shared" si="0"/>
        <v>34.840000000000003</v>
      </c>
      <c r="E30" s="43">
        <f t="shared" si="1"/>
        <v>-0.1960218140068887</v>
      </c>
      <c r="F30" s="45">
        <f t="shared" si="2"/>
        <v>26.932099999999998</v>
      </c>
      <c r="G30" s="46">
        <f t="shared" si="3"/>
        <v>4.0045150582390603E-2</v>
      </c>
    </row>
    <row r="31" spans="1:7">
      <c r="A31" s="40">
        <v>41486</v>
      </c>
      <c r="B31" s="41">
        <v>27.278199999999998</v>
      </c>
      <c r="C31" s="44">
        <f t="shared" si="4"/>
        <v>-2.6495161570057511E-2</v>
      </c>
      <c r="D31" s="45">
        <f t="shared" si="0"/>
        <v>34.840000000000003</v>
      </c>
      <c r="E31" s="43">
        <f t="shared" si="1"/>
        <v>-0.21704362801377738</v>
      </c>
      <c r="F31" s="45">
        <f t="shared" si="2"/>
        <v>26.932099999999998</v>
      </c>
      <c r="G31" s="46">
        <f t="shared" si="3"/>
        <v>1.285083599125207E-2</v>
      </c>
    </row>
    <row r="32" spans="1:7">
      <c r="A32" s="40">
        <v>41517</v>
      </c>
      <c r="B32" s="41">
        <v>27.1402</v>
      </c>
      <c r="C32" s="44">
        <f t="shared" si="4"/>
        <v>-5.0718248173062886E-3</v>
      </c>
      <c r="D32" s="45">
        <f t="shared" si="0"/>
        <v>34.840000000000003</v>
      </c>
      <c r="E32" s="43">
        <f t="shared" si="1"/>
        <v>-0.22100459242250295</v>
      </c>
      <c r="F32" s="45">
        <f t="shared" si="2"/>
        <v>26.932099999999998</v>
      </c>
      <c r="G32" s="46">
        <f t="shared" si="3"/>
        <v>7.7268389765373568E-3</v>
      </c>
    </row>
    <row r="33" spans="1:7">
      <c r="A33" s="40">
        <v>41547</v>
      </c>
      <c r="B33" s="41">
        <v>27.192399999999999</v>
      </c>
      <c r="C33" s="44">
        <f t="shared" si="4"/>
        <v>1.9214989181776036E-3</v>
      </c>
      <c r="D33" s="45">
        <f t="shared" si="0"/>
        <v>34.840000000000003</v>
      </c>
      <c r="E33" s="43">
        <f t="shared" si="1"/>
        <v>-0.21950631458094155</v>
      </c>
      <c r="F33" s="45">
        <f t="shared" si="2"/>
        <v>26.932099999999998</v>
      </c>
      <c r="G33" s="46">
        <f t="shared" si="3"/>
        <v>9.6650465429729167E-3</v>
      </c>
    </row>
    <row r="34" spans="1:7">
      <c r="A34" s="40">
        <v>41578</v>
      </c>
      <c r="B34" s="41">
        <v>26.670400000000001</v>
      </c>
      <c r="C34" s="44">
        <f t="shared" si="4"/>
        <v>-1.9383186287819269E-2</v>
      </c>
      <c r="D34" s="45">
        <f t="shared" si="0"/>
        <v>34.840000000000003</v>
      </c>
      <c r="E34" s="43">
        <f t="shared" si="1"/>
        <v>-0.23448909299655574</v>
      </c>
      <c r="F34" s="45">
        <f t="shared" si="2"/>
        <v>26.670400000000001</v>
      </c>
      <c r="G34" s="46">
        <f t="shared" si="3"/>
        <v>0</v>
      </c>
    </row>
    <row r="35" spans="1:7">
      <c r="A35" s="40">
        <v>41608</v>
      </c>
      <c r="B35" s="41">
        <v>26.628799999999998</v>
      </c>
      <c r="C35" s="44">
        <f t="shared" si="4"/>
        <v>-1.5609993563616067E-3</v>
      </c>
      <c r="D35" s="45">
        <f t="shared" si="0"/>
        <v>34.840000000000003</v>
      </c>
      <c r="E35" s="43">
        <f t="shared" si="1"/>
        <v>-0.23568312284730208</v>
      </c>
      <c r="F35" s="45">
        <f t="shared" si="2"/>
        <v>26.628799999999998</v>
      </c>
      <c r="G35" s="46">
        <f t="shared" si="3"/>
        <v>0</v>
      </c>
    </row>
    <row r="36" spans="1:7">
      <c r="A36" s="40">
        <v>41639</v>
      </c>
      <c r="B36" s="41">
        <v>28.276700000000002</v>
      </c>
      <c r="C36" s="44">
        <f t="shared" si="4"/>
        <v>6.0044807128758849E-2</v>
      </c>
      <c r="D36" s="45">
        <f t="shared" si="0"/>
        <v>34.840000000000003</v>
      </c>
      <c r="E36" s="43">
        <f t="shared" si="1"/>
        <v>-0.18838404133180256</v>
      </c>
      <c r="F36" s="45">
        <f t="shared" si="2"/>
        <v>26.628799999999998</v>
      </c>
      <c r="G36" s="46">
        <f t="shared" si="3"/>
        <v>6.188412545815071E-2</v>
      </c>
    </row>
    <row r="37" spans="1:7">
      <c r="A37" s="40">
        <v>41670</v>
      </c>
      <c r="B37" s="41">
        <v>27.552099999999999</v>
      </c>
      <c r="C37" s="44">
        <f t="shared" si="4"/>
        <v>-2.5959386239769285E-2</v>
      </c>
      <c r="D37" s="45">
        <f t="shared" si="0"/>
        <v>34.840000000000003</v>
      </c>
      <c r="E37" s="43">
        <f t="shared" si="1"/>
        <v>-0.20918197474167632</v>
      </c>
      <c r="F37" s="45">
        <f t="shared" si="2"/>
        <v>26.628799999999998</v>
      </c>
      <c r="G37" s="46">
        <f t="shared" si="3"/>
        <v>3.4672985639608286E-2</v>
      </c>
    </row>
    <row r="38" spans="1:7">
      <c r="A38" s="40">
        <v>41698</v>
      </c>
      <c r="B38" s="41">
        <v>27.767499999999998</v>
      </c>
      <c r="C38" s="44">
        <f t="shared" si="4"/>
        <v>7.7875143198235337E-3</v>
      </c>
      <c r="D38" s="45">
        <f t="shared" si="0"/>
        <v>34.840000000000003</v>
      </c>
      <c r="E38" s="43">
        <f t="shared" si="1"/>
        <v>-0.20299942594718726</v>
      </c>
      <c r="F38" s="45">
        <f t="shared" si="2"/>
        <v>26.628799999999998</v>
      </c>
      <c r="G38" s="46">
        <f t="shared" si="3"/>
        <v>4.2761972000240345E-2</v>
      </c>
    </row>
    <row r="39" spans="1:7">
      <c r="A39" s="40">
        <v>41729</v>
      </c>
      <c r="B39" s="41">
        <v>29.023499999999999</v>
      </c>
      <c r="C39" s="44">
        <f t="shared" si="4"/>
        <v>4.4239574602818105E-2</v>
      </c>
      <c r="D39" s="45">
        <f t="shared" si="0"/>
        <v>34.840000000000003</v>
      </c>
      <c r="E39" s="43">
        <f t="shared" si="1"/>
        <v>-0.1669489092996557</v>
      </c>
      <c r="F39" s="45">
        <f t="shared" si="2"/>
        <v>26.628799999999998</v>
      </c>
      <c r="G39" s="46">
        <f t="shared" si="3"/>
        <v>8.9928949107732997E-2</v>
      </c>
    </row>
    <row r="40" spans="1:7">
      <c r="A40" s="40">
        <v>41759</v>
      </c>
      <c r="B40" s="41">
        <v>27.94</v>
      </c>
      <c r="C40" s="44">
        <f t="shared" si="4"/>
        <v>-3.8046492833140162E-2</v>
      </c>
      <c r="D40" s="45">
        <f t="shared" si="0"/>
        <v>34.840000000000003</v>
      </c>
      <c r="E40" s="43">
        <f t="shared" si="1"/>
        <v>-0.19804822043628018</v>
      </c>
      <c r="F40" s="45">
        <f t="shared" si="2"/>
        <v>26.628799999999998</v>
      </c>
      <c r="G40" s="46">
        <f t="shared" si="3"/>
        <v>4.923992068737619E-2</v>
      </c>
    </row>
    <row r="41" spans="1:7">
      <c r="A41" s="40">
        <v>41790</v>
      </c>
      <c r="B41" s="41">
        <v>28.15</v>
      </c>
      <c r="C41" s="44">
        <f t="shared" si="4"/>
        <v>7.4880007568835366E-3</v>
      </c>
      <c r="D41" s="45">
        <f t="shared" si="0"/>
        <v>34.840000000000003</v>
      </c>
      <c r="E41" s="43">
        <f t="shared" si="1"/>
        <v>-0.19202066590126304</v>
      </c>
      <c r="F41" s="45">
        <f t="shared" si="2"/>
        <v>26.628799999999998</v>
      </c>
      <c r="G41" s="46">
        <f t="shared" si="3"/>
        <v>5.7126119089106545E-2</v>
      </c>
    </row>
    <row r="42" spans="1:7">
      <c r="A42" s="40">
        <v>41820</v>
      </c>
      <c r="B42" s="41">
        <v>28.77</v>
      </c>
      <c r="C42" s="44">
        <f t="shared" si="4"/>
        <v>2.1785822977757201E-2</v>
      </c>
      <c r="D42" s="45">
        <f t="shared" si="0"/>
        <v>34.840000000000003</v>
      </c>
      <c r="E42" s="43">
        <f t="shared" si="1"/>
        <v>-0.17422502870264073</v>
      </c>
      <c r="F42" s="45">
        <f t="shared" si="2"/>
        <v>26.628799999999998</v>
      </c>
      <c r="G42" s="46">
        <f t="shared" si="3"/>
        <v>8.0409181037072702E-2</v>
      </c>
    </row>
    <row r="43" spans="1:7">
      <c r="A43" s="38" t="s">
        <v>245</v>
      </c>
      <c r="B43" s="38"/>
      <c r="C43" s="38"/>
      <c r="D43" s="38" t="s">
        <v>246</v>
      </c>
      <c r="E43" s="48">
        <f>AVERAGE(E7:E42)</f>
        <v>-0.17324515244291377</v>
      </c>
      <c r="F43" s="38"/>
      <c r="G43" s="48">
        <f>AVERAGE(G7:G42)</f>
        <v>2.0126002271728626E-2</v>
      </c>
    </row>
  </sheetData>
  <mergeCells count="2">
    <mergeCell ref="A4:G4"/>
    <mergeCell ref="I4:J4"/>
  </mergeCells>
  <hyperlinks>
    <hyperlink ref="A2" r:id="rId1" display="http://investexcel.net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Charts</vt:lpstr>
      </vt:variant>
      <vt:variant>
        <vt:i4>1</vt:i4>
      </vt:variant>
    </vt:vector>
  </HeadingPairs>
  <TitlesOfParts>
    <vt:vector size="18" baseType="lpstr">
      <vt:lpstr>База</vt:lpstr>
      <vt:lpstr>Средена</vt:lpstr>
      <vt:lpstr>Sheet2</vt:lpstr>
      <vt:lpstr>Табела</vt:lpstr>
      <vt:lpstr>Sheet1</vt:lpstr>
      <vt:lpstr>чејбишев</vt:lpstr>
      <vt:lpstr>Calmar Ratio -  lirika Global</vt:lpstr>
      <vt:lpstr>Ilirika Southeast Europe</vt:lpstr>
      <vt:lpstr>Innovo Status Akcii</vt:lpstr>
      <vt:lpstr>KB Voluntary Pension Fund</vt:lpstr>
      <vt:lpstr>KB Mandatory Pension Fund</vt:lpstr>
      <vt:lpstr>Sheet3</vt:lpstr>
      <vt:lpstr>KB Publicum</vt:lpstr>
      <vt:lpstr>KD BRIC</vt:lpstr>
      <vt:lpstr>KD NOVA EU</vt:lpstr>
      <vt:lpstr>Penzija +</vt:lpstr>
      <vt:lpstr>NPF</vt:lpstr>
      <vt:lpstr>Chart2</vt:lpstr>
    </vt:vector>
  </TitlesOfParts>
  <Company>NPF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vasko.bogdanovski</dc:creator>
  <cp:lastModifiedBy>vasko.bogdanovski</cp:lastModifiedBy>
  <dcterms:created xsi:type="dcterms:W3CDTF">2014-04-08T13:23:01Z</dcterms:created>
  <dcterms:modified xsi:type="dcterms:W3CDTF">2014-09-22T08:54:17Z</dcterms:modified>
</cp:coreProperties>
</file>